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/>
  <calcPr fullCalcOnLoad="1"/>
</workbook>
</file>

<file path=xl/sharedStrings.xml><?xml version="1.0" encoding="utf-8"?>
<sst xmlns="http://schemas.openxmlformats.org/spreadsheetml/2006/main" count="1117" uniqueCount="247">
  <si>
    <t>ВСЕГО ДОХОДОВ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</si>
  <si>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</si>
  <si>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</si>
  <si>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</si>
  <si>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</si>
  <si>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Прочие межбюджетные трансферты, передаваемые бюджетам поселений</t>
  </si>
  <si>
    <t xml:space="preserve">Исполнение бюджета сельского поселения Саранпауль по доходам </t>
  </si>
  <si>
    <t>Код бюджетной            классификации</t>
  </si>
  <si>
    <t>Доходы (вид налога)</t>
  </si>
  <si>
    <t>НАЛОГОВЫЕ И НЕНАЛОГОВЫЕ ДОХОДЫ</t>
  </si>
  <si>
    <t>НАЛОГИ НА ПРИБЫЛЬ</t>
  </si>
  <si>
    <t xml:space="preserve">Единый сельскохозяйственный налог 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</si>
  <si>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</si>
  <si>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</si>
  <si>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МУНИЦИПАЛЬНОЙ СОБСТВЕННОСТИ</t>
  </si>
  <si>
    <t>Безвозмездные перечисления</t>
  </si>
  <si>
    <t>ДОТАЦИИ</t>
  </si>
  <si>
    <t>Дотации бюджетам поселений на выравнивание уровня бюджетной обеспеченности</t>
  </si>
  <si>
    <t>СУБВЕНЦИИ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</si>
  <si>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</si>
  <si>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</si>
  <si>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</si>
  <si>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Код </t>
  </si>
  <si>
    <t>Всего:</t>
  </si>
  <si>
    <t>тыс. 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</si>
  <si>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</si>
  <si>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</si>
  <si>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650 01 05 00 00 00 0000 000</t>
  </si>
  <si>
    <t>650 01 05 02 01 10 0000 510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</si>
  <si>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</si>
  <si>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Жилищное хозяйство</t>
  </si>
  <si>
    <t>Коммунальное хозяйство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</si>
  <si>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</si>
  <si>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</si>
  <si>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</si>
  <si>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</si>
  <si>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Связь и информатика</t>
  </si>
  <si>
    <t>Жилищно-коммунальное хозяйство</t>
  </si>
  <si>
    <t>Социальная политика</t>
  </si>
  <si>
    <t>ВСЕГО РАСХОДОВ</t>
  </si>
  <si>
    <t>% исполнения</t>
  </si>
  <si>
    <t>Изменение остатков средств на счетах по учету средств бюджета</t>
  </si>
  <si>
    <t>01</t>
  </si>
  <si>
    <t>02</t>
  </si>
  <si>
    <t>03</t>
  </si>
  <si>
    <t>04</t>
  </si>
  <si>
    <t>05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</si>
  <si>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</si>
  <si>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</si>
  <si>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00</t>
  </si>
  <si>
    <t>000</t>
  </si>
  <si>
    <t>Другие общегосударственные вопросы</t>
  </si>
  <si>
    <t>09</t>
  </si>
  <si>
    <t>Благоустройство</t>
  </si>
  <si>
    <t>И.А.Сметанин</t>
  </si>
  <si>
    <t xml:space="preserve">Начальник отдела </t>
  </si>
  <si>
    <t>-</t>
  </si>
  <si>
    <t>650 01 05 02 01 10 0000 610</t>
  </si>
  <si>
    <t>Резервные фонды</t>
  </si>
  <si>
    <t>14</t>
  </si>
  <si>
    <t>182 1 00 00000 00 0000 000</t>
  </si>
  <si>
    <t>182 1 01 00000 00 0000 000</t>
  </si>
  <si>
    <t>182 1 01 02000 00 0000 000</t>
  </si>
  <si>
    <t>182 1 05 00000 00 0000 000</t>
  </si>
  <si>
    <t>182 1 05 03000 00 0000 000</t>
  </si>
  <si>
    <t>182 1 06 00000 00 0000 000</t>
  </si>
  <si>
    <t>182 1 06 01000 00 0000 000</t>
  </si>
  <si>
    <t>182 1 06 06000 00 0000 000</t>
  </si>
  <si>
    <t>650 1 11 05035 00 0000 000</t>
  </si>
  <si>
    <t>650 1 08 00000 00 0000 000</t>
  </si>
  <si>
    <t>650 2 00 00000 00 0000 000</t>
  </si>
  <si>
    <t>650 2 02 01000 00 0000 000</t>
  </si>
  <si>
    <t>650 2 02 01001 00 0000 000</t>
  </si>
  <si>
    <t>650 2 02 03000 00 0000 000</t>
  </si>
  <si>
    <t>650 2 02 03003 00 0000 000</t>
  </si>
  <si>
    <t>650 2 02 03015 00 0000 000</t>
  </si>
  <si>
    <t>650 2 02 04 000 00 0000 151</t>
  </si>
  <si>
    <t>650 2 02 04 999 10 0000 151</t>
  </si>
  <si>
    <t>07</t>
  </si>
  <si>
    <t>000 1 11 00000 00 0000 000</t>
  </si>
  <si>
    <t>Наименование</t>
  </si>
  <si>
    <t>КЦСР</t>
  </si>
  <si>
    <t>КВР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</si>
  <si>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</si>
  <si>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средства</t>
  </si>
  <si>
    <t>Мероприятия по противодействию злоупотреблению наркотиками и их незаконному обороту</t>
  </si>
  <si>
    <t>Прочие мероприятия органов местного самоуправления</t>
  </si>
  <si>
    <t xml:space="preserve">Национальная оборона </t>
  </si>
  <si>
    <t>Мобилизационная  и вневойсковая подготовка</t>
  </si>
  <si>
    <t>Услуги в области информационных технологий</t>
  </si>
  <si>
    <t>Муниципальная программа</t>
  </si>
  <si>
    <t>Подпрограмма</t>
  </si>
  <si>
    <t>Направление расходов</t>
  </si>
  <si>
    <t>0000</t>
  </si>
  <si>
    <t>6</t>
  </si>
  <si>
    <t>Межбюджетные трансферты, передаваемые бюджетам поселений для компенсации дополнительных расходов</t>
  </si>
  <si>
    <t>650 2 02 04012 10 0000 151</t>
  </si>
  <si>
    <t>12</t>
  </si>
  <si>
    <t>1</t>
  </si>
  <si>
    <t>0</t>
  </si>
  <si>
    <t>2</t>
  </si>
  <si>
    <t>4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</si>
  <si>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</si>
  <si>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000 1 16 00000 00 0000 000</t>
  </si>
  <si>
    <t>ШТРАФЫ, САНКЦИИ, ВОЗМЕЩЕНИЕ УЩЕРБА</t>
  </si>
  <si>
    <t>2 07 07000 00 0000 000</t>
  </si>
  <si>
    <t>Прочие безвозмездные поступления в бюджеты муниципальных районов</t>
  </si>
  <si>
    <t>2 07 05030 10 0000 180</t>
  </si>
  <si>
    <t>Прочие безвозмездные поступления в бюджеты сельских поселений</t>
  </si>
  <si>
    <t>Рз</t>
  </si>
  <si>
    <t>Пр</t>
  </si>
  <si>
    <t>МП</t>
  </si>
  <si>
    <t>ПП</t>
  </si>
  <si>
    <t>НР</t>
  </si>
  <si>
    <t>3</t>
  </si>
  <si>
    <t>5</t>
  </si>
  <si>
    <t>7</t>
  </si>
  <si>
    <t>8</t>
  </si>
  <si>
    <t>13</t>
  </si>
  <si>
    <t>870</t>
  </si>
  <si>
    <t>18</t>
  </si>
  <si>
    <t>Дата и номер распоряжения</t>
  </si>
  <si>
    <t>Наименование мероприятия</t>
  </si>
  <si>
    <t>Сумма выплат</t>
  </si>
  <si>
    <t>Расходное КБК</t>
  </si>
  <si>
    <t>КОСГУ</t>
  </si>
  <si>
    <t>290</t>
  </si>
  <si>
    <t>ИТОГО</t>
  </si>
  <si>
    <t>руб.</t>
  </si>
  <si>
    <t>Наименование показателя</t>
  </si>
  <si>
    <t>Код раздела</t>
  </si>
  <si>
    <t>Код подраздела</t>
  </si>
  <si>
    <t>11</t>
  </si>
  <si>
    <t>10</t>
  </si>
  <si>
    <t>за 2016 год</t>
  </si>
  <si>
    <t>Исполнение за 2016 год</t>
  </si>
  <si>
    <r>
      <rPr>
        <b/>
        <sz val="12"/>
        <rFont val="Times New Roman"/>
        <family val="1"/>
      </rPr>
      <t>Источники внутреннего финансирования дефицита бюджета
сельского поселения Саранпауль за 2016 год</t>
    </r>
    <r>
      <rPr>
        <b/>
        <sz val="12"/>
        <rFont val="Arial"/>
        <family val="2"/>
      </rPr>
      <t xml:space="preserve">
</t>
    </r>
  </si>
  <si>
    <t>Отчет об использовании бюджетных ассигнований резервного фонда администрации сельского поселения Саранпауль на 2016г.</t>
  </si>
  <si>
    <t>000 1 14 00000 00 0000 000</t>
  </si>
  <si>
    <t>ДОХОДЫ ОТ ПРОДАЖИ МАТЕРИАЛЬНЫХ И НЕМАТЕРИАЛЬНЫХ  АКТИВОВ</t>
  </si>
  <si>
    <t>650 1 14 02053 10 0000 410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</si>
  <si>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</si>
  <si>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041 1 16 18050 10 0000 140</t>
  </si>
  <si>
    <t>Денежные взыскания (штрафы) за нарушение бюджетного законодательства (в части бюджетов сельских поселений)</t>
  </si>
  <si>
    <t>650 1 16 90050 10 0000 140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</si>
  <si>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</si>
  <si>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650 2 18 00000 00 0000 000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</si>
  <si>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</si>
  <si>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650 2 18 05010 10 0000 151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</si>
  <si>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</si>
  <si>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ОМ</t>
  </si>
  <si>
    <t>9</t>
  </si>
  <si>
    <t>00000</t>
  </si>
  <si>
    <t>Глава муниципального образования</t>
  </si>
  <si>
    <t>02030</t>
  </si>
  <si>
    <t>Расходы на выплаты персоналу государственных (муниципальных) органов</t>
  </si>
  <si>
    <t>120</t>
  </si>
  <si>
    <t>16</t>
  </si>
  <si>
    <t>Иные межбюджетные трансферты из бюджетов городских, сельских поселений в бюджет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</si>
  <si>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89020</t>
  </si>
  <si>
    <t>540</t>
  </si>
  <si>
    <t>Расходы на обеспечение функций органов местного самоуправления</t>
  </si>
  <si>
    <t>02040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</si>
  <si>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</si>
  <si>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</si>
  <si>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</si>
  <si>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</si>
  <si>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</si>
  <si>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</si>
  <si>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</si>
  <si>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</si>
  <si>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</si>
  <si>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50</t>
  </si>
  <si>
    <t>Расходы на подготовку и проведение выборов в сельском поселении Саранпауль</t>
  </si>
  <si>
    <t>22050</t>
  </si>
  <si>
    <t>Упараление Резервным фондом</t>
  </si>
  <si>
    <t>22020</t>
  </si>
  <si>
    <t>Реализация мероприятий</t>
  </si>
  <si>
    <t>99990</t>
  </si>
  <si>
    <t>Субсидии  для создания условий для деятельности народных дружин</t>
  </si>
  <si>
    <t>82300</t>
  </si>
  <si>
    <t>Расходы на выплаты персоналу казенных учреждений</t>
  </si>
  <si>
    <t>110</t>
  </si>
  <si>
    <t>Расходы местного бюджета на софинансирование субсидии  для создания условий для деятельности народных дружин</t>
  </si>
  <si>
    <t>S2300</t>
  </si>
  <si>
    <t>20040</t>
  </si>
  <si>
    <t>Субсидии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</t>
  </si>
  <si>
    <t>82420</t>
  </si>
  <si>
    <t>Расходы местного бюджета на софинансирование субсидии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</t>
  </si>
  <si>
    <t>S2420</t>
  </si>
  <si>
    <t>Расходы на обеспечение деятельности (оказание услуг) муниципальных учреждений учреждений</t>
  </si>
  <si>
    <t>00590</t>
  </si>
  <si>
    <t>02400</t>
  </si>
  <si>
    <t>Субвенции на осуществление первичного военного учета на территориях, где отсутствуют военные комиссариаты</t>
  </si>
  <si>
    <t>51180</t>
  </si>
  <si>
    <t>Органы юстиции</t>
  </si>
  <si>
    <t>08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</si>
  <si>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ХМАО-Югрф в отдельных сферах жизнедеятельности" (за счет средств автономного округа)</t>
  </si>
  <si>
    <t>D9300</t>
  </si>
  <si>
    <t>Защита населения и территории от чрезвычайных ситуаций природного и техногенного характера. Гражданская оборона</t>
  </si>
  <si>
    <t xml:space="preserve">Реализация мероприятий </t>
  </si>
  <si>
    <t>Иные выплаты населению</t>
  </si>
  <si>
    <t>360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</si>
  <si>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</si>
  <si>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85060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</si>
  <si>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</si>
  <si>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S5060</t>
  </si>
  <si>
    <t>Транспорт</t>
  </si>
  <si>
    <t>15</t>
  </si>
  <si>
    <t>Дорожное хозяйство (дорожные фонды)</t>
  </si>
  <si>
    <t>Иные межбюджетные трансферты из бюджетов муниципального района бюджетам городских, сельских поселений на осуществление части полномочий по решению вопросов местного значения в соответствии с заключенными соглашениями</t>
  </si>
  <si>
    <t>89010</t>
  </si>
  <si>
    <t>20070</t>
  </si>
  <si>
    <t>Другие вопросы в области национальной экономики</t>
  </si>
  <si>
    <t>Субсидии некоммерческой организации "Югорский фонд капитального ремонта многоквартирных домов"</t>
  </si>
  <si>
    <t>96010</t>
  </si>
  <si>
    <t>Предосталение субсидий организациям</t>
  </si>
  <si>
    <t>61100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</si>
  <si>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</si>
  <si>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</si>
  <si>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Реализация мероприятий (в случае если не предусмотрено по обособленным направлениям расходов)</t>
  </si>
  <si>
    <t>Расходы местного бюджета на софинансирование субсидии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</si>
  <si>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S2190</t>
  </si>
  <si>
    <t>Субсидии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</si>
  <si>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82190</t>
  </si>
  <si>
    <t>17</t>
  </si>
  <si>
    <t>Социальные выплаты гражданам, кроме публичных нормативных социальных выплат</t>
  </si>
  <si>
    <t>320</t>
  </si>
  <si>
    <t>ППП</t>
  </si>
  <si>
    <t>650</t>
  </si>
  <si>
    <t>Ведомственная структура расходов бюджета сельского поселения Саранпауль за 2016 год</t>
  </si>
  <si>
    <t>Исполнение расходов бюджета сельского поселения Саранпауль
по разделам, подразделам за 2016 год</t>
  </si>
  <si>
    <t>Бюджет за 2016г. (№145 от 27.12.2016г.)</t>
  </si>
  <si>
    <t>Бюджет за 2016. (№145 от 27.12.2016г.)</t>
  </si>
  <si>
    <t>Основное мероприятие</t>
  </si>
  <si>
    <t>Распоряжение №65-р от 02.06.2016г</t>
  </si>
  <si>
    <t>Выделение материальной помощи в размере 1000,00 руб. для семьи Артеева В.И.</t>
  </si>
  <si>
    <t>Выделение материальной помощи в размере 1000,00 руб. для семьи Кожевиной Е.В.</t>
  </si>
  <si>
    <t>Распоряжение №68-р от 09.06.2016г</t>
  </si>
  <si>
    <t>Выделение материальной помощи в размере 1000,00 руб. для Истомина В.С.</t>
  </si>
  <si>
    <t>Бюджет за 2016г. (от 15.07.2016г. №122)</t>
  </si>
  <si>
    <t>Исполнение за девять месяцев 2016 года</t>
  </si>
  <si>
    <t>Приложение 1
к решению Совета депутатов 
сельского поселения Саранпауль от 28.04.2017г.  №160</t>
  </si>
  <si>
    <t>Приложение 2
к решению Совета депутатов 
сельского поселения Саранпауль от 28.04.2017г.  №160</t>
  </si>
  <si>
    <t xml:space="preserve">Приложение 3
к решению Советат Депутатов
сельского поселения Саранпауль 
от 28.04.2017г.  №160
</t>
  </si>
  <si>
    <t>Приложение 4
к решению Совета депутатов 
сельского поселения Саранпауль от 28.04.2017г.  №160</t>
  </si>
  <si>
    <t xml:space="preserve">Приложение 5
к решению Совета депутатов 
сельского поселения Саранпауль от 28.04.2017г.  №160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</si>
</sst>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0"/>
  </numFmts>
  <fonts count="6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8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vertical="top" wrapText="1"/>
    </xf>
    <xf numFmtId="0" fontId="60" fillId="0" borderId="10" xfId="0" applyFont="1" applyBorder="1" applyAlignment="1">
      <alignment horizontal="justify" vertical="top" wrapText="1"/>
    </xf>
    <xf numFmtId="0" fontId="58" fillId="0" borderId="10" xfId="0" applyFont="1" applyBorder="1" applyAlignment="1">
      <alignment horizontal="justify" vertical="top" wrapText="1"/>
    </xf>
    <xf numFmtId="0" fontId="61" fillId="0" borderId="10" xfId="0" applyFont="1" applyBorder="1" applyAlignment="1">
      <alignment horizontal="justify" vertical="top" wrapText="1"/>
    </xf>
    <xf numFmtId="0" fontId="60" fillId="0" borderId="10" xfId="0" applyFont="1" applyBorder="1" applyAlignment="1">
      <alignment horizontal="right" vertical="top" wrapText="1"/>
    </xf>
    <xf numFmtId="185" fontId="60" fillId="0" borderId="10" xfId="0" applyNumberFormat="1" applyFont="1" applyBorder="1" applyAlignment="1">
      <alignment horizontal="center" vertical="top" wrapText="1"/>
    </xf>
    <xf numFmtId="185" fontId="58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wrapText="1"/>
    </xf>
    <xf numFmtId="2" fontId="0" fillId="0" borderId="0" xfId="0" applyNumberFormat="1" applyAlignment="1">
      <alignment/>
    </xf>
    <xf numFmtId="4" fontId="7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2" fillId="0" borderId="10" xfId="0" applyFont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85" fontId="58" fillId="0" borderId="10" xfId="0" applyNumberFormat="1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61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49" fontId="63" fillId="0" borderId="10" xfId="0" applyNumberFormat="1" applyFont="1" applyBorder="1" applyAlignment="1">
      <alignment horizontal="right" vertical="center" wrapText="1"/>
    </xf>
    <xf numFmtId="49" fontId="63" fillId="0" borderId="10" xfId="0" applyNumberFormat="1" applyFont="1" applyBorder="1" applyAlignment="1">
      <alignment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top" wrapText="1"/>
    </xf>
    <xf numFmtId="4" fontId="58" fillId="33" borderId="10" xfId="0" applyNumberFormat="1" applyFont="1" applyFill="1" applyBorder="1" applyAlignment="1">
      <alignment horizontal="center" vertical="top" wrapText="1"/>
    </xf>
    <xf numFmtId="4" fontId="58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justify" vertical="top" wrapText="1"/>
    </xf>
    <xf numFmtId="4" fontId="58" fillId="0" borderId="10" xfId="0" applyNumberFormat="1" applyFont="1" applyBorder="1" applyAlignment="1">
      <alignment horizontal="center" vertical="top" wrapText="1"/>
    </xf>
    <xf numFmtId="185" fontId="58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58" fillId="0" borderId="10" xfId="0" applyNumberFormat="1" applyFont="1" applyBorder="1" applyAlignment="1">
      <alignment horizontal="center" vertical="top" wrapText="1"/>
    </xf>
    <xf numFmtId="185" fontId="58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185" fontId="58" fillId="0" borderId="10" xfId="0" applyNumberFormat="1" applyFont="1" applyBorder="1" applyAlignment="1">
      <alignment horizontal="center" vertical="top" wrapText="1"/>
    </xf>
    <xf numFmtId="185" fontId="58" fillId="0" borderId="10" xfId="0" applyNumberFormat="1" applyFont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4" fontId="58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top" wrapText="1"/>
    </xf>
    <xf numFmtId="185" fontId="58" fillId="0" borderId="10" xfId="0" applyNumberFormat="1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59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2" fillId="0" borderId="12" xfId="0" applyFont="1" applyBorder="1" applyAlignment="1">
      <alignment vertical="top" wrapText="1"/>
    </xf>
    <xf numFmtId="0" fontId="58" fillId="0" borderId="12" xfId="0" applyFont="1" applyBorder="1" applyAlignment="1">
      <alignment horizontal="justify" vertical="top" wrapText="1"/>
    </xf>
    <xf numFmtId="4" fontId="58" fillId="0" borderId="12" xfId="0" applyNumberFormat="1" applyFont="1" applyBorder="1" applyAlignment="1">
      <alignment horizontal="center" vertical="top" wrapText="1"/>
    </xf>
    <xf numFmtId="185" fontId="58" fillId="0" borderId="12" xfId="0" applyNumberFormat="1" applyFont="1" applyBorder="1" applyAlignment="1">
      <alignment horizontal="center" vertical="top" wrapText="1"/>
    </xf>
    <xf numFmtId="0" fontId="12" fillId="33" borderId="11" xfId="0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14" fontId="1" fillId="0" borderId="10" xfId="0" applyNumberFormat="1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63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wrapText="1"/>
    </xf>
    <xf numFmtId="49" fontId="5" fillId="33" borderId="14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justify"/>
    </xf>
    <xf numFmtId="0" fontId="16" fillId="0" borderId="10" xfId="0" applyFont="1" applyFill="1" applyBorder="1" applyAlignment="1">
      <alignment horizontal="left" vertical="justify"/>
    </xf>
    <xf numFmtId="0" fontId="16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justify" wrapText="1"/>
    </xf>
    <xf numFmtId="0" fontId="1" fillId="0" borderId="14" xfId="0" applyFont="1" applyFill="1" applyBorder="1" applyAlignment="1">
      <alignment horizontal="left" vertical="justify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right"/>
    </xf>
    <xf numFmtId="49" fontId="60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wrapText="1"/>
    </xf>
    <xf numFmtId="49" fontId="16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right" wrapText="1"/>
    </xf>
    <xf numFmtId="49" fontId="63" fillId="0" borderId="10" xfId="0" applyNumberFormat="1" applyFont="1" applyFill="1" applyBorder="1" applyAlignment="1">
      <alignment horizontal="right" wrapText="1"/>
    </xf>
    <xf numFmtId="49" fontId="16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right" wrapText="1"/>
    </xf>
    <xf numFmtId="49" fontId="1" fillId="0" borderId="14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61" fillId="0" borderId="0" xfId="0" applyFont="1" applyBorder="1" applyAlignment="1">
      <alignment vertical="center" wrapText="1"/>
    </xf>
    <xf numFmtId="49" fontId="63" fillId="0" borderId="0" xfId="0" applyNumberFormat="1" applyFont="1" applyBorder="1" applyAlignment="1">
      <alignment vertical="center" wrapText="1"/>
    </xf>
    <xf numFmtId="180" fontId="61" fillId="0" borderId="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64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3" fillId="0" borderId="10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" fillId="0" borderId="15" xfId="0" applyFont="1" applyBorder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15" xfId="0" applyFont="1" applyBorder="1" applyAlignment="1">
      <alignment horizontal="right" vertical="top" wrapText="1"/>
    </xf>
    <xf numFmtId="0" fontId="0" fillId="0" borderId="15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63" fillId="0" borderId="12" xfId="0" applyNumberFormat="1" applyFont="1" applyBorder="1" applyAlignment="1">
      <alignment horizontal="center" wrapText="1"/>
    </xf>
    <xf numFmtId="49" fontId="63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3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="115" zoomScaleNormal="115" zoomScaleSheetLayoutView="100" zoomScalePageLayoutView="0" workbookViewId="0" topLeftCell="A1">
      <selection activeCell="C1" sqref="C1:E1"/>
    </sheetView>
  </sheetViews>
  <sheetFormatPr defaultColWidth="9.140625" defaultRowHeight="12.75"/>
  <cols>
    <col min="1" max="1" width="21.140625" style="0" customWidth="1"/>
    <col min="2" max="2" width="47.00390625" style="0" customWidth="1"/>
    <col min="3" max="3" width="10.140625" style="0" customWidth="1"/>
    <col min="4" max="4" width="10.421875" style="0" customWidth="1"/>
    <col min="5" max="5" width="9.421875" style="0" customWidth="1"/>
  </cols>
  <sheetData>
    <row r="1" spans="3:5" ht="58.5" customHeight="1">
      <c r="C1" s="139" t="s">
        <v>242</v>
      </c>
      <c r="D1" s="140"/>
      <c r="E1" s="140"/>
    </row>
    <row r="2" ht="10.5" customHeight="1" hidden="1"/>
    <row r="3" ht="12.75" hidden="1"/>
    <row r="4" spans="2:5" ht="12.75" hidden="1">
      <c r="B4" s="134"/>
      <c r="C4" s="134"/>
      <c r="D4" s="134"/>
      <c r="E4" s="134"/>
    </row>
    <row r="5" spans="1:5" ht="15.75" hidden="1">
      <c r="A5" s="135"/>
      <c r="B5" s="135"/>
      <c r="C5" s="135"/>
      <c r="D5" s="135"/>
      <c r="E5" s="135"/>
    </row>
    <row r="6" spans="1:5" ht="15.75">
      <c r="A6" s="135" t="s">
        <v>6</v>
      </c>
      <c r="B6" s="135"/>
      <c r="C6" s="135"/>
      <c r="D6" s="135"/>
      <c r="E6" s="135"/>
    </row>
    <row r="7" spans="1:5" ht="15.75">
      <c r="A7" s="135" t="s">
        <v>134</v>
      </c>
      <c r="B7" s="135"/>
      <c r="C7" s="135"/>
      <c r="D7" s="135"/>
      <c r="E7" s="135"/>
    </row>
    <row r="8" spans="1:5" ht="12.75" customHeight="1">
      <c r="A8" s="141" t="s">
        <v>7</v>
      </c>
      <c r="B8" s="142" t="s">
        <v>8</v>
      </c>
      <c r="C8" s="138" t="s">
        <v>232</v>
      </c>
      <c r="D8" s="138" t="s">
        <v>135</v>
      </c>
      <c r="E8" s="138" t="s">
        <v>40</v>
      </c>
    </row>
    <row r="9" spans="1:5" ht="57.75" customHeight="1">
      <c r="A9" s="141"/>
      <c r="B9" s="142"/>
      <c r="C9" s="138"/>
      <c r="D9" s="138"/>
      <c r="E9" s="138"/>
    </row>
    <row r="10" spans="1:5" ht="15" customHeight="1">
      <c r="A10" s="1">
        <v>1</v>
      </c>
      <c r="B10" s="1">
        <v>2</v>
      </c>
      <c r="C10" s="29">
        <v>3</v>
      </c>
      <c r="D10" s="29">
        <v>4</v>
      </c>
      <c r="E10" s="29">
        <v>5</v>
      </c>
    </row>
    <row r="11" spans="1:5" ht="12.75">
      <c r="A11" s="2" t="s">
        <v>60</v>
      </c>
      <c r="B11" s="3" t="s">
        <v>9</v>
      </c>
      <c r="C11" s="36">
        <f>C12+C14+C16+C19+C20+C24+C22</f>
        <v>7321</v>
      </c>
      <c r="D11" s="36">
        <f>D12+D14+D16+D19+D20+D24+D22</f>
        <v>7420.799999999999</v>
      </c>
      <c r="E11" s="7">
        <f>D11/C11*100</f>
        <v>101.36320174839501</v>
      </c>
    </row>
    <row r="12" spans="1:5" ht="12.75">
      <c r="A12" s="2" t="s">
        <v>61</v>
      </c>
      <c r="B12" s="3" t="s">
        <v>10</v>
      </c>
      <c r="C12" s="36">
        <f>C13</f>
        <v>5444.7</v>
      </c>
      <c r="D12" s="36">
        <f>D13</f>
        <v>5806.8</v>
      </c>
      <c r="E12" s="7">
        <f>D12/C12*100</f>
        <v>106.65050416000884</v>
      </c>
    </row>
    <row r="13" spans="1:5" ht="12.75">
      <c r="A13" s="23" t="s">
        <v>62</v>
      </c>
      <c r="B13" s="4" t="s">
        <v>1</v>
      </c>
      <c r="C13" s="37">
        <v>5444.7</v>
      </c>
      <c r="D13" s="38">
        <v>5806.8</v>
      </c>
      <c r="E13" s="8">
        <f aca="true" t="shared" si="0" ref="E13:E26">D13/C13*100</f>
        <v>106.65050416000884</v>
      </c>
    </row>
    <row r="14" spans="1:5" ht="12.75">
      <c r="A14" s="2" t="s">
        <v>63</v>
      </c>
      <c r="B14" s="3" t="s">
        <v>2</v>
      </c>
      <c r="C14" s="36">
        <f>C15</f>
        <v>136.3</v>
      </c>
      <c r="D14" s="36">
        <f>D15</f>
        <v>250.7</v>
      </c>
      <c r="E14" s="7">
        <f t="shared" si="0"/>
        <v>183.93250183418925</v>
      </c>
    </row>
    <row r="15" spans="1:5" ht="12.75">
      <c r="A15" s="23" t="s">
        <v>64</v>
      </c>
      <c r="B15" s="4" t="s">
        <v>11</v>
      </c>
      <c r="C15" s="37">
        <v>136.3</v>
      </c>
      <c r="D15" s="38">
        <v>250.7</v>
      </c>
      <c r="E15" s="8">
        <f t="shared" si="0"/>
        <v>183.93250183418925</v>
      </c>
    </row>
    <row r="16" spans="1:5" ht="12.75">
      <c r="A16" s="2" t="s">
        <v>65</v>
      </c>
      <c r="B16" s="3" t="s">
        <v>3</v>
      </c>
      <c r="C16" s="36">
        <f>C17+C18</f>
        <v>766.5</v>
      </c>
      <c r="D16" s="36">
        <f>D17+D18</f>
        <v>818.5</v>
      </c>
      <c r="E16" s="7">
        <f t="shared" si="0"/>
        <v>106.78408349641226</v>
      </c>
    </row>
    <row r="17" spans="1:5" ht="12.75">
      <c r="A17" s="23" t="s">
        <v>66</v>
      </c>
      <c r="B17" s="4" t="s">
        <v>12</v>
      </c>
      <c r="C17" s="38">
        <v>216.2</v>
      </c>
      <c r="D17" s="38">
        <v>230.2</v>
      </c>
      <c r="E17" s="8">
        <f t="shared" si="0"/>
        <v>106.47548566142461</v>
      </c>
    </row>
    <row r="18" spans="1:5" ht="12.75">
      <c r="A18" s="23" t="s">
        <v>67</v>
      </c>
      <c r="B18" s="4" t="s">
        <v>4</v>
      </c>
      <c r="C18" s="38">
        <v>550.3</v>
      </c>
      <c r="D18" s="38">
        <v>588.3</v>
      </c>
      <c r="E18" s="8">
        <f t="shared" si="0"/>
        <v>106.90532436852627</v>
      </c>
    </row>
    <row r="19" spans="1:5" ht="15" customHeight="1">
      <c r="A19" s="2" t="s">
        <v>69</v>
      </c>
      <c r="B19" s="3" t="s">
        <v>13</v>
      </c>
      <c r="C19" s="36">
        <v>106.6</v>
      </c>
      <c r="D19" s="36">
        <v>109.3</v>
      </c>
      <c r="E19" s="7">
        <f t="shared" si="0"/>
        <v>102.5328330206379</v>
      </c>
    </row>
    <row r="20" spans="1:5" ht="36.75" customHeight="1">
      <c r="A20" s="2" t="s">
        <v>79</v>
      </c>
      <c r="B20" s="5" t="s">
        <v>14</v>
      </c>
      <c r="C20" s="36">
        <f>C21</f>
        <v>823</v>
      </c>
      <c r="D20" s="36">
        <f>D21</f>
        <v>352.2</v>
      </c>
      <c r="E20" s="7">
        <f t="shared" si="0"/>
        <v>42.79465370595383</v>
      </c>
    </row>
    <row r="21" spans="1:5" ht="63.75">
      <c r="A21" s="63" t="s">
        <v>68</v>
      </c>
      <c r="B21" s="64" t="s">
        <v>102</v>
      </c>
      <c r="C21" s="65">
        <v>823</v>
      </c>
      <c r="D21" s="65">
        <v>352.2</v>
      </c>
      <c r="E21" s="66">
        <f t="shared" si="0"/>
        <v>42.79465370595383</v>
      </c>
    </row>
    <row r="22" spans="1:5" ht="33" customHeight="1">
      <c r="A22" s="61" t="s">
        <v>138</v>
      </c>
      <c r="B22" s="59" t="s">
        <v>139</v>
      </c>
      <c r="C22" s="36">
        <f>C23</f>
        <v>3</v>
      </c>
      <c r="D22" s="36">
        <f>D23</f>
        <v>42.4</v>
      </c>
      <c r="E22" s="7">
        <f t="shared" si="0"/>
        <v>1413.3333333333333</v>
      </c>
    </row>
    <row r="23" spans="1:5" ht="89.25">
      <c r="A23" s="62" t="s">
        <v>140</v>
      </c>
      <c r="B23" s="60" t="s">
        <v>141</v>
      </c>
      <c r="C23" s="56">
        <v>3</v>
      </c>
      <c r="D23" s="56">
        <v>42.4</v>
      </c>
      <c r="E23" s="57">
        <f t="shared" si="0"/>
        <v>1413.3333333333333</v>
      </c>
    </row>
    <row r="24" spans="1:5" ht="12.75">
      <c r="A24" s="49" t="s">
        <v>103</v>
      </c>
      <c r="B24" s="47" t="s">
        <v>104</v>
      </c>
      <c r="C24" s="36">
        <f>C26+C25</f>
        <v>40.9</v>
      </c>
      <c r="D24" s="36">
        <f>D26+D25</f>
        <v>40.9</v>
      </c>
      <c r="E24" s="7">
        <f t="shared" si="0"/>
        <v>100</v>
      </c>
    </row>
    <row r="25" spans="1:5" ht="38.25">
      <c r="A25" s="62" t="s">
        <v>142</v>
      </c>
      <c r="B25" s="67" t="s">
        <v>143</v>
      </c>
      <c r="C25" s="56">
        <v>40</v>
      </c>
      <c r="D25" s="56">
        <v>40</v>
      </c>
      <c r="E25" s="57">
        <f t="shared" si="0"/>
        <v>100</v>
      </c>
    </row>
    <row r="26" spans="1:5" ht="38.25">
      <c r="A26" s="62" t="s">
        <v>144</v>
      </c>
      <c r="B26" s="60" t="s">
        <v>145</v>
      </c>
      <c r="C26" s="44">
        <v>0.9</v>
      </c>
      <c r="D26" s="44">
        <v>0.9</v>
      </c>
      <c r="E26" s="52">
        <f t="shared" si="0"/>
        <v>100</v>
      </c>
    </row>
    <row r="27" spans="1:5" ht="23.25" customHeight="1">
      <c r="A27" s="2" t="s">
        <v>70</v>
      </c>
      <c r="B27" s="3" t="s">
        <v>15</v>
      </c>
      <c r="C27" s="36">
        <f>C28+C30+C33+C36+C38</f>
        <v>39282.600000000006</v>
      </c>
      <c r="D27" s="36">
        <f>D28+D30+D33+D36+D38</f>
        <v>39182.8</v>
      </c>
      <c r="E27" s="7">
        <f aca="true" t="shared" si="1" ref="E27:E40">D27/C27*100</f>
        <v>99.74594349661172</v>
      </c>
    </row>
    <row r="28" spans="1:5" ht="12.75">
      <c r="A28" s="2" t="s">
        <v>71</v>
      </c>
      <c r="B28" s="3" t="s">
        <v>16</v>
      </c>
      <c r="C28" s="36">
        <f>C29</f>
        <v>35835.4</v>
      </c>
      <c r="D28" s="36">
        <f>D29</f>
        <v>35835.6</v>
      </c>
      <c r="E28" s="7">
        <f t="shared" si="1"/>
        <v>100.00055810734636</v>
      </c>
    </row>
    <row r="29" spans="1:5" ht="25.5">
      <c r="A29" s="23" t="s">
        <v>72</v>
      </c>
      <c r="B29" s="4" t="s">
        <v>17</v>
      </c>
      <c r="C29" s="38">
        <v>35835.4</v>
      </c>
      <c r="D29" s="38">
        <v>35835.6</v>
      </c>
      <c r="E29" s="28">
        <f t="shared" si="1"/>
        <v>100.00055810734636</v>
      </c>
    </row>
    <row r="30" spans="1:5" ht="12.75">
      <c r="A30" s="2" t="s">
        <v>73</v>
      </c>
      <c r="B30" s="3" t="s">
        <v>18</v>
      </c>
      <c r="C30" s="36">
        <f>C31+C32</f>
        <v>890</v>
      </c>
      <c r="D30" s="36">
        <f>D31+D32</f>
        <v>890</v>
      </c>
      <c r="E30" s="7">
        <f t="shared" si="1"/>
        <v>100</v>
      </c>
    </row>
    <row r="31" spans="1:5" ht="25.5">
      <c r="A31" s="23" t="s">
        <v>74</v>
      </c>
      <c r="B31" s="4" t="s">
        <v>19</v>
      </c>
      <c r="C31" s="38">
        <v>102</v>
      </c>
      <c r="D31" s="38">
        <v>102</v>
      </c>
      <c r="E31" s="51">
        <f t="shared" si="1"/>
        <v>100</v>
      </c>
    </row>
    <row r="32" spans="1:5" ht="38.25">
      <c r="A32" s="23" t="s">
        <v>75</v>
      </c>
      <c r="B32" s="4" t="s">
        <v>20</v>
      </c>
      <c r="C32" s="38">
        <v>788</v>
      </c>
      <c r="D32" s="38">
        <v>788</v>
      </c>
      <c r="E32" s="51">
        <f t="shared" si="1"/>
        <v>100</v>
      </c>
    </row>
    <row r="33" spans="1:5" ht="21">
      <c r="A33" s="2" t="s">
        <v>76</v>
      </c>
      <c r="B33" s="3" t="s">
        <v>21</v>
      </c>
      <c r="C33" s="36">
        <f>C35+C34</f>
        <v>2048.9</v>
      </c>
      <c r="D33" s="36">
        <f>D35+D34</f>
        <v>1948.9</v>
      </c>
      <c r="E33" s="7">
        <f t="shared" si="1"/>
        <v>95.11933232466201</v>
      </c>
    </row>
    <row r="34" spans="1:5" ht="25.5">
      <c r="A34" s="39" t="s">
        <v>96</v>
      </c>
      <c r="B34" s="40" t="s">
        <v>95</v>
      </c>
      <c r="C34" s="41">
        <v>100</v>
      </c>
      <c r="D34" s="41">
        <v>0</v>
      </c>
      <c r="E34" s="42">
        <f>D34/C34*100</f>
        <v>0</v>
      </c>
    </row>
    <row r="35" spans="1:5" ht="25.5">
      <c r="A35" s="23" t="s">
        <v>77</v>
      </c>
      <c r="B35" s="4" t="s">
        <v>5</v>
      </c>
      <c r="C35" s="38">
        <v>1948.9</v>
      </c>
      <c r="D35" s="38">
        <v>1948.9</v>
      </c>
      <c r="E35" s="42">
        <f t="shared" si="1"/>
        <v>100</v>
      </c>
    </row>
    <row r="36" spans="1:5" ht="25.5">
      <c r="A36" s="49" t="s">
        <v>105</v>
      </c>
      <c r="B36" s="46" t="s">
        <v>106</v>
      </c>
      <c r="C36" s="53">
        <f>C37</f>
        <v>500</v>
      </c>
      <c r="D36" s="53">
        <f>D37</f>
        <v>500</v>
      </c>
      <c r="E36" s="7">
        <f t="shared" si="1"/>
        <v>100</v>
      </c>
    </row>
    <row r="37" spans="1:5" ht="25.5">
      <c r="A37" s="50" t="s">
        <v>107</v>
      </c>
      <c r="B37" s="48" t="s">
        <v>108</v>
      </c>
      <c r="C37" s="54">
        <v>500</v>
      </c>
      <c r="D37" s="44">
        <v>500</v>
      </c>
      <c r="E37" s="45">
        <f t="shared" si="1"/>
        <v>100</v>
      </c>
    </row>
    <row r="38" spans="1:5" ht="63.75">
      <c r="A38" s="61" t="s">
        <v>146</v>
      </c>
      <c r="B38" s="46" t="s">
        <v>147</v>
      </c>
      <c r="C38" s="53">
        <f>C39</f>
        <v>8.3</v>
      </c>
      <c r="D38" s="36">
        <f>D39</f>
        <v>8.3</v>
      </c>
      <c r="E38" s="7">
        <f t="shared" si="1"/>
        <v>100</v>
      </c>
    </row>
    <row r="39" spans="1:5" ht="51">
      <c r="A39" s="62" t="s">
        <v>148</v>
      </c>
      <c r="B39" s="48" t="s">
        <v>149</v>
      </c>
      <c r="C39" s="54">
        <v>8.3</v>
      </c>
      <c r="D39" s="56">
        <v>8.3</v>
      </c>
      <c r="E39" s="57">
        <f t="shared" si="1"/>
        <v>100</v>
      </c>
    </row>
    <row r="40" spans="1:5" ht="12.75">
      <c r="A40" s="6"/>
      <c r="B40" s="3" t="s">
        <v>0</v>
      </c>
      <c r="C40" s="36">
        <f>C11+C27</f>
        <v>46603.600000000006</v>
      </c>
      <c r="D40" s="36">
        <f>D11+D27</f>
        <v>46603.600000000006</v>
      </c>
      <c r="E40" s="7">
        <f t="shared" si="1"/>
        <v>100</v>
      </c>
    </row>
    <row r="41" ht="12.75">
      <c r="D41" s="15"/>
    </row>
    <row r="42" spans="1:5" ht="18.75">
      <c r="A42" s="136" t="s">
        <v>55</v>
      </c>
      <c r="B42" s="136"/>
      <c r="C42" s="22"/>
      <c r="D42" s="137" t="s">
        <v>54</v>
      </c>
      <c r="E42" s="137"/>
    </row>
    <row r="43" ht="12.75">
      <c r="D43" s="43"/>
    </row>
  </sheetData>
  <sheetProtection/>
  <mergeCells count="12">
    <mergeCell ref="C1:E1"/>
    <mergeCell ref="A8:A9"/>
    <mergeCell ref="B8:B9"/>
    <mergeCell ref="D8:D9"/>
    <mergeCell ref="E8:E9"/>
    <mergeCell ref="B4:E4"/>
    <mergeCell ref="A5:E5"/>
    <mergeCell ref="A6:E6"/>
    <mergeCell ref="A7:E7"/>
    <mergeCell ref="A42:B42"/>
    <mergeCell ref="D42:E42"/>
    <mergeCell ref="C8:C9"/>
  </mergeCells>
  <printOptions/>
  <pageMargins left="0.3937007874015748" right="0" top="0.53" bottom="0.984251968503937" header="0.5118110236220472" footer="0.5118110236220472"/>
  <pageSetup fitToWidth="0" fitToHeight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421875" style="0" customWidth="1"/>
    <col min="2" max="2" width="29.7109375" style="0" customWidth="1"/>
    <col min="3" max="3" width="12.57421875" style="0" customWidth="1"/>
    <col min="4" max="4" width="13.140625" style="0" customWidth="1"/>
    <col min="5" max="5" width="17.57421875" style="0" customWidth="1"/>
  </cols>
  <sheetData>
    <row r="1" spans="3:5" ht="81.75" customHeight="1">
      <c r="C1" s="26"/>
      <c r="D1" s="27"/>
      <c r="E1" s="26" t="s">
        <v>243</v>
      </c>
    </row>
    <row r="2" spans="1:5" ht="48" customHeight="1">
      <c r="A2" s="143" t="s">
        <v>136</v>
      </c>
      <c r="B2" s="144"/>
      <c r="C2" s="144"/>
      <c r="D2" s="144"/>
      <c r="E2" s="144"/>
    </row>
    <row r="3" spans="1:5" ht="15" customHeight="1">
      <c r="A3" s="145" t="s">
        <v>24</v>
      </c>
      <c r="B3" s="145"/>
      <c r="C3" s="145"/>
      <c r="D3" s="145"/>
      <c r="E3" s="145"/>
    </row>
    <row r="4" spans="1:5" ht="69" customHeight="1">
      <c r="A4" s="10" t="s">
        <v>22</v>
      </c>
      <c r="B4" s="11" t="s">
        <v>29</v>
      </c>
      <c r="C4" s="10" t="s">
        <v>240</v>
      </c>
      <c r="D4" s="10" t="s">
        <v>241</v>
      </c>
      <c r="E4" s="10" t="s">
        <v>40</v>
      </c>
    </row>
    <row r="5" spans="1:5" ht="25.5">
      <c r="A5" s="12" t="s">
        <v>27</v>
      </c>
      <c r="B5" s="17" t="s">
        <v>41</v>
      </c>
      <c r="C5" s="18">
        <f>C6-C7</f>
        <v>-1750.4</v>
      </c>
      <c r="D5" s="18">
        <f>D6-D7</f>
        <v>-1102.5</v>
      </c>
      <c r="E5" s="18">
        <f>D5/C5*100</f>
        <v>62.985603290676416</v>
      </c>
    </row>
    <row r="6" spans="1:5" ht="38.25">
      <c r="A6" s="12" t="s">
        <v>28</v>
      </c>
      <c r="B6" s="12" t="s">
        <v>25</v>
      </c>
      <c r="C6" s="18">
        <v>0</v>
      </c>
      <c r="D6" s="24">
        <v>0</v>
      </c>
      <c r="E6" s="18" t="s">
        <v>56</v>
      </c>
    </row>
    <row r="7" spans="1:5" ht="38.25">
      <c r="A7" s="12" t="s">
        <v>57</v>
      </c>
      <c r="B7" s="12" t="s">
        <v>26</v>
      </c>
      <c r="C7" s="18">
        <v>1750.4</v>
      </c>
      <c r="D7" s="18">
        <v>1102.5</v>
      </c>
      <c r="E7" s="18">
        <f>D7/C7*100</f>
        <v>62.985603290676416</v>
      </c>
    </row>
    <row r="8" spans="1:5" ht="15" customHeight="1">
      <c r="A8" s="13"/>
      <c r="B8" s="14" t="s">
        <v>23</v>
      </c>
      <c r="C8" s="16">
        <f>C6-C7</f>
        <v>-1750.4</v>
      </c>
      <c r="D8" s="16">
        <f>D6-D7</f>
        <v>-1102.5</v>
      </c>
      <c r="E8" s="18">
        <f>D8/C8*100</f>
        <v>62.985603290676416</v>
      </c>
    </row>
    <row r="9" ht="12.75">
      <c r="A9" s="9"/>
    </row>
    <row r="10" spans="1:5" ht="18.75">
      <c r="A10" s="136" t="s">
        <v>55</v>
      </c>
      <c r="B10" s="136"/>
      <c r="C10" s="22"/>
      <c r="D10" s="137" t="s">
        <v>54</v>
      </c>
      <c r="E10" s="137"/>
    </row>
  </sheetData>
  <sheetProtection/>
  <mergeCells count="4">
    <mergeCell ref="A2:E2"/>
    <mergeCell ref="A3:E3"/>
    <mergeCell ref="A10:B10"/>
    <mergeCell ref="D10:E1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D1" sqref="D1:F1"/>
    </sheetView>
  </sheetViews>
  <sheetFormatPr defaultColWidth="9.140625" defaultRowHeight="12.75"/>
  <cols>
    <col min="1" max="1" width="46.421875" style="0" customWidth="1"/>
    <col min="3" max="3" width="11.8515625" style="0" customWidth="1"/>
    <col min="4" max="4" width="14.140625" style="0" customWidth="1"/>
    <col min="5" max="5" width="13.140625" style="0" customWidth="1"/>
    <col min="6" max="6" width="12.57421875" style="0" customWidth="1"/>
  </cols>
  <sheetData>
    <row r="1" spans="4:6" ht="64.5" customHeight="1">
      <c r="D1" s="146" t="s">
        <v>244</v>
      </c>
      <c r="E1" s="147"/>
      <c r="F1" s="134"/>
    </row>
    <row r="3" spans="1:6" ht="41.25" customHeight="1">
      <c r="A3" s="152" t="s">
        <v>231</v>
      </c>
      <c r="B3" s="152"/>
      <c r="C3" s="152"/>
      <c r="D3" s="134"/>
      <c r="E3" s="134"/>
      <c r="F3" s="134"/>
    </row>
    <row r="4" spans="1:6" ht="15.75">
      <c r="A4" s="148" t="s">
        <v>24</v>
      </c>
      <c r="B4" s="148"/>
      <c r="C4" s="148"/>
      <c r="D4" s="149"/>
      <c r="E4" s="149"/>
      <c r="F4" s="149"/>
    </row>
    <row r="5" spans="1:6" ht="12.75">
      <c r="A5" s="150" t="s">
        <v>129</v>
      </c>
      <c r="B5" s="150" t="s">
        <v>130</v>
      </c>
      <c r="C5" s="150" t="s">
        <v>131</v>
      </c>
      <c r="D5" s="150" t="s">
        <v>233</v>
      </c>
      <c r="E5" s="150" t="s">
        <v>135</v>
      </c>
      <c r="F5" s="150" t="s">
        <v>40</v>
      </c>
    </row>
    <row r="6" spans="1:6" ht="12.75">
      <c r="A6" s="150"/>
      <c r="B6" s="150"/>
      <c r="C6" s="150"/>
      <c r="D6" s="150"/>
      <c r="E6" s="150"/>
      <c r="F6" s="150"/>
    </row>
    <row r="7" spans="1:6" ht="12.75">
      <c r="A7" s="150"/>
      <c r="B7" s="150"/>
      <c r="C7" s="150"/>
      <c r="D7" s="150"/>
      <c r="E7" s="150"/>
      <c r="F7" s="150"/>
    </row>
    <row r="8" spans="1:6" ht="39" customHeight="1">
      <c r="A8" s="150"/>
      <c r="B8" s="150"/>
      <c r="C8" s="150"/>
      <c r="D8" s="151"/>
      <c r="E8" s="151"/>
      <c r="F8" s="151"/>
    </row>
    <row r="9" spans="1:6" ht="15">
      <c r="A9" s="128" t="s">
        <v>32</v>
      </c>
      <c r="B9" s="130" t="s">
        <v>42</v>
      </c>
      <c r="C9" s="130" t="s">
        <v>49</v>
      </c>
      <c r="D9" s="132">
        <f>D10+D11+D14+D15+D13+D12</f>
        <v>28611.600000000002</v>
      </c>
      <c r="E9" s="132">
        <f>E10+E11+E14+E15+E13+E12</f>
        <v>28329.600000000002</v>
      </c>
      <c r="F9" s="132">
        <f>E9/D9*100</f>
        <v>99.01438577360231</v>
      </c>
    </row>
    <row r="10" spans="1:6" ht="45">
      <c r="A10" s="128" t="s">
        <v>47</v>
      </c>
      <c r="B10" s="130" t="s">
        <v>42</v>
      </c>
      <c r="C10" s="130" t="s">
        <v>43</v>
      </c>
      <c r="D10" s="132">
        <v>1966</v>
      </c>
      <c r="E10" s="132">
        <v>1965.9</v>
      </c>
      <c r="F10" s="132">
        <f>E10/D10*100</f>
        <v>99.99491353001018</v>
      </c>
    </row>
    <row r="11" spans="1:6" ht="60">
      <c r="A11" s="128" t="s">
        <v>83</v>
      </c>
      <c r="B11" s="130" t="s">
        <v>42</v>
      </c>
      <c r="C11" s="130" t="s">
        <v>45</v>
      </c>
      <c r="D11" s="132">
        <v>16325.7</v>
      </c>
      <c r="E11" s="132">
        <v>16288.5</v>
      </c>
      <c r="F11" s="132">
        <f aca="true" t="shared" si="0" ref="F11:F33">E11/D11*100</f>
        <v>99.77213840754148</v>
      </c>
    </row>
    <row r="12" spans="1:6" ht="45">
      <c r="A12" s="128" t="s">
        <v>169</v>
      </c>
      <c r="B12" s="130" t="s">
        <v>42</v>
      </c>
      <c r="C12" s="130" t="s">
        <v>170</v>
      </c>
      <c r="D12" s="132">
        <f>20.3+11.4-4-6</f>
        <v>21.700000000000003</v>
      </c>
      <c r="E12" s="132">
        <f>20.3+11.4-4-6</f>
        <v>21.700000000000003</v>
      </c>
      <c r="F12" s="132">
        <f t="shared" si="0"/>
        <v>100</v>
      </c>
    </row>
    <row r="13" spans="1:6" ht="30">
      <c r="A13" s="128" t="s">
        <v>171</v>
      </c>
      <c r="B13" s="130" t="s">
        <v>42</v>
      </c>
      <c r="C13" s="130" t="s">
        <v>78</v>
      </c>
      <c r="D13" s="132">
        <v>200</v>
      </c>
      <c r="E13" s="132">
        <v>200</v>
      </c>
      <c r="F13" s="132">
        <f t="shared" si="0"/>
        <v>100</v>
      </c>
    </row>
    <row r="14" spans="1:6" ht="15">
      <c r="A14" s="128" t="s">
        <v>58</v>
      </c>
      <c r="B14" s="130" t="s">
        <v>42</v>
      </c>
      <c r="C14" s="130">
        <v>11</v>
      </c>
      <c r="D14" s="132">
        <v>1</v>
      </c>
      <c r="E14" s="132">
        <v>0</v>
      </c>
      <c r="F14" s="132">
        <f t="shared" si="0"/>
        <v>0</v>
      </c>
    </row>
    <row r="15" spans="1:6" ht="15">
      <c r="A15" s="128" t="s">
        <v>51</v>
      </c>
      <c r="B15" s="130" t="s">
        <v>42</v>
      </c>
      <c r="C15" s="130">
        <v>13</v>
      </c>
      <c r="D15" s="132">
        <f>10097.2</f>
        <v>10097.2</v>
      </c>
      <c r="E15" s="132">
        <v>9853.5</v>
      </c>
      <c r="F15" s="132">
        <f t="shared" si="0"/>
        <v>97.58645961256586</v>
      </c>
    </row>
    <row r="16" spans="1:6" ht="15">
      <c r="A16" s="128" t="s">
        <v>87</v>
      </c>
      <c r="B16" s="130" t="s">
        <v>43</v>
      </c>
      <c r="C16" s="130" t="s">
        <v>49</v>
      </c>
      <c r="D16" s="132">
        <f>D17</f>
        <v>788</v>
      </c>
      <c r="E16" s="132">
        <f>E17</f>
        <v>788</v>
      </c>
      <c r="F16" s="132">
        <f t="shared" si="0"/>
        <v>100</v>
      </c>
    </row>
    <row r="17" spans="1:6" ht="15">
      <c r="A17" s="128" t="s">
        <v>88</v>
      </c>
      <c r="B17" s="130" t="s">
        <v>43</v>
      </c>
      <c r="C17" s="130" t="s">
        <v>44</v>
      </c>
      <c r="D17" s="132">
        <v>788</v>
      </c>
      <c r="E17" s="132">
        <v>788</v>
      </c>
      <c r="F17" s="132">
        <f t="shared" si="0"/>
        <v>100</v>
      </c>
    </row>
    <row r="18" spans="1:6" ht="30">
      <c r="A18" s="128" t="s">
        <v>33</v>
      </c>
      <c r="B18" s="130" t="s">
        <v>44</v>
      </c>
      <c r="C18" s="130" t="s">
        <v>49</v>
      </c>
      <c r="D18" s="132">
        <f>D19+D20</f>
        <v>676.3</v>
      </c>
      <c r="E18" s="132">
        <f>E19+E20</f>
        <v>666.1</v>
      </c>
      <c r="F18" s="132">
        <f t="shared" si="0"/>
        <v>98.49179358272957</v>
      </c>
    </row>
    <row r="19" spans="1:6" ht="15">
      <c r="A19" s="128" t="s">
        <v>195</v>
      </c>
      <c r="B19" s="130" t="s">
        <v>44</v>
      </c>
      <c r="C19" s="130" t="s">
        <v>45</v>
      </c>
      <c r="D19" s="132">
        <v>102</v>
      </c>
      <c r="E19" s="132">
        <v>102</v>
      </c>
      <c r="F19" s="132">
        <f t="shared" si="0"/>
        <v>100</v>
      </c>
    </row>
    <row r="20" spans="1:6" ht="45">
      <c r="A20" s="128" t="s">
        <v>199</v>
      </c>
      <c r="B20" s="130" t="s">
        <v>44</v>
      </c>
      <c r="C20" s="130" t="s">
        <v>52</v>
      </c>
      <c r="D20" s="132">
        <v>574.3</v>
      </c>
      <c r="E20" s="132">
        <v>564.1</v>
      </c>
      <c r="F20" s="132">
        <f t="shared" si="0"/>
        <v>98.22392477799062</v>
      </c>
    </row>
    <row r="21" spans="1:6" ht="15">
      <c r="A21" s="128" t="s">
        <v>34</v>
      </c>
      <c r="B21" s="130" t="s">
        <v>45</v>
      </c>
      <c r="C21" s="130" t="s">
        <v>49</v>
      </c>
      <c r="D21" s="132">
        <f>D22+D24+D25+D26+D23</f>
        <v>7927.2</v>
      </c>
      <c r="E21" s="132">
        <f>E22+E24+E25+E26+E23</f>
        <v>7927.2</v>
      </c>
      <c r="F21" s="132">
        <f t="shared" si="0"/>
        <v>100</v>
      </c>
    </row>
    <row r="22" spans="1:6" ht="15">
      <c r="A22" s="129" t="s">
        <v>35</v>
      </c>
      <c r="B22" s="130" t="s">
        <v>45</v>
      </c>
      <c r="C22" s="130" t="s">
        <v>42</v>
      </c>
      <c r="D22" s="132">
        <f>2621.8-166.7</f>
        <v>2455.1000000000004</v>
      </c>
      <c r="E22" s="132">
        <f>2621.8-166.7</f>
        <v>2455.1000000000004</v>
      </c>
      <c r="F22" s="132">
        <f t="shared" si="0"/>
        <v>100</v>
      </c>
    </row>
    <row r="23" spans="1:6" ht="15">
      <c r="A23" s="129" t="s">
        <v>207</v>
      </c>
      <c r="B23" s="130" t="s">
        <v>45</v>
      </c>
      <c r="C23" s="130" t="s">
        <v>196</v>
      </c>
      <c r="D23" s="132">
        <v>215.5</v>
      </c>
      <c r="E23" s="132">
        <v>215.5</v>
      </c>
      <c r="F23" s="132">
        <f t="shared" si="0"/>
        <v>100</v>
      </c>
    </row>
    <row r="24" spans="1:6" ht="15">
      <c r="A24" s="128" t="s">
        <v>209</v>
      </c>
      <c r="B24" s="130" t="s">
        <v>45</v>
      </c>
      <c r="C24" s="130" t="s">
        <v>52</v>
      </c>
      <c r="D24" s="132">
        <v>5016.2</v>
      </c>
      <c r="E24" s="132">
        <v>5016.2</v>
      </c>
      <c r="F24" s="132">
        <f t="shared" si="0"/>
        <v>100</v>
      </c>
    </row>
    <row r="25" spans="1:6" ht="15">
      <c r="A25" s="128" t="s">
        <v>36</v>
      </c>
      <c r="B25" s="130" t="s">
        <v>45</v>
      </c>
      <c r="C25" s="130">
        <v>10</v>
      </c>
      <c r="D25" s="132">
        <v>236.4</v>
      </c>
      <c r="E25" s="132">
        <v>236.4</v>
      </c>
      <c r="F25" s="132">
        <f t="shared" si="0"/>
        <v>100</v>
      </c>
    </row>
    <row r="26" spans="1:6" ht="30">
      <c r="A26" s="128" t="s">
        <v>213</v>
      </c>
      <c r="B26" s="130" t="s">
        <v>45</v>
      </c>
      <c r="C26" s="130" t="s">
        <v>97</v>
      </c>
      <c r="D26" s="132">
        <v>4</v>
      </c>
      <c r="E26" s="132">
        <v>4</v>
      </c>
      <c r="F26" s="132">
        <f t="shared" si="0"/>
        <v>100</v>
      </c>
    </row>
    <row r="27" spans="1:6" ht="15">
      <c r="A27" s="128" t="s">
        <v>37</v>
      </c>
      <c r="B27" s="130" t="s">
        <v>46</v>
      </c>
      <c r="C27" s="130" t="s">
        <v>49</v>
      </c>
      <c r="D27" s="132">
        <f>D28+D29+D30</f>
        <v>10170.9</v>
      </c>
      <c r="E27" s="132">
        <f>E28+E29+E30</f>
        <v>9815.199999999999</v>
      </c>
      <c r="F27" s="132">
        <f t="shared" si="0"/>
        <v>96.50276770000687</v>
      </c>
    </row>
    <row r="28" spans="1:6" ht="15">
      <c r="A28" s="128" t="s">
        <v>30</v>
      </c>
      <c r="B28" s="130" t="s">
        <v>46</v>
      </c>
      <c r="C28" s="130" t="s">
        <v>42</v>
      </c>
      <c r="D28" s="132">
        <v>1385.9</v>
      </c>
      <c r="E28" s="132">
        <v>1348.2</v>
      </c>
      <c r="F28" s="132">
        <f t="shared" si="0"/>
        <v>97.27974601342088</v>
      </c>
    </row>
    <row r="29" spans="1:6" ht="15">
      <c r="A29" s="128" t="s">
        <v>31</v>
      </c>
      <c r="B29" s="130" t="s">
        <v>46</v>
      </c>
      <c r="C29" s="130" t="s">
        <v>43</v>
      </c>
      <c r="D29" s="132">
        <v>6768.5</v>
      </c>
      <c r="E29" s="132">
        <v>6453.7</v>
      </c>
      <c r="F29" s="132">
        <f t="shared" si="0"/>
        <v>95.34904336263573</v>
      </c>
    </row>
    <row r="30" spans="1:6" ht="15">
      <c r="A30" s="128" t="s">
        <v>53</v>
      </c>
      <c r="B30" s="130" t="s">
        <v>46</v>
      </c>
      <c r="C30" s="130" t="s">
        <v>44</v>
      </c>
      <c r="D30" s="132">
        <v>2016.5</v>
      </c>
      <c r="E30" s="132">
        <v>2013.3</v>
      </c>
      <c r="F30" s="132">
        <f t="shared" si="0"/>
        <v>99.84130919910737</v>
      </c>
    </row>
    <row r="31" spans="1:6" ht="15">
      <c r="A31" s="128" t="s">
        <v>38</v>
      </c>
      <c r="B31" s="130">
        <v>10</v>
      </c>
      <c r="C31" s="130" t="s">
        <v>49</v>
      </c>
      <c r="D31" s="132">
        <f>D32</f>
        <v>180</v>
      </c>
      <c r="E31" s="132">
        <f>E32</f>
        <v>180</v>
      </c>
      <c r="F31" s="132">
        <f t="shared" si="0"/>
        <v>100</v>
      </c>
    </row>
    <row r="32" spans="1:6" ht="15">
      <c r="A32" s="128" t="s">
        <v>48</v>
      </c>
      <c r="B32" s="130">
        <v>10</v>
      </c>
      <c r="C32" s="130" t="s">
        <v>42</v>
      </c>
      <c r="D32" s="132">
        <v>180</v>
      </c>
      <c r="E32" s="132">
        <v>180</v>
      </c>
      <c r="F32" s="132">
        <f t="shared" si="0"/>
        <v>100</v>
      </c>
    </row>
    <row r="33" spans="1:6" ht="12.75">
      <c r="A33" s="30" t="s">
        <v>39</v>
      </c>
      <c r="B33" s="33"/>
      <c r="C33" s="33"/>
      <c r="D33" s="133">
        <f>D9+D16+D18+D21+D27+D31</f>
        <v>48354</v>
      </c>
      <c r="E33" s="133">
        <f>E9+E16+E18+E21+E27+E31</f>
        <v>47706.1</v>
      </c>
      <c r="F33" s="133">
        <f t="shared" si="0"/>
        <v>98.66009016834181</v>
      </c>
    </row>
    <row r="34" spans="1:6" ht="12.75">
      <c r="A34" s="125"/>
      <c r="B34" s="126"/>
      <c r="C34" s="126"/>
      <c r="D34" s="127"/>
      <c r="E34" s="127"/>
      <c r="F34" s="127"/>
    </row>
    <row r="35" spans="1:6" ht="12.75">
      <c r="A35" s="125"/>
      <c r="B35" s="126"/>
      <c r="C35" s="126"/>
      <c r="D35" s="127"/>
      <c r="E35" s="127"/>
      <c r="F35" s="127"/>
    </row>
    <row r="36" spans="1:5" ht="18.75">
      <c r="A36" s="136" t="s">
        <v>55</v>
      </c>
      <c r="B36" s="136"/>
      <c r="C36" s="22"/>
      <c r="D36" s="137" t="s">
        <v>54</v>
      </c>
      <c r="E36" s="137"/>
    </row>
  </sheetData>
  <sheetProtection/>
  <mergeCells count="11">
    <mergeCell ref="F5:F8"/>
    <mergeCell ref="A36:B36"/>
    <mergeCell ref="D36:E36"/>
    <mergeCell ref="D1:F1"/>
    <mergeCell ref="A4:F4"/>
    <mergeCell ref="A5:A8"/>
    <mergeCell ref="B5:B8"/>
    <mergeCell ref="C5:C8"/>
    <mergeCell ref="D5:D8"/>
    <mergeCell ref="A3:F3"/>
    <mergeCell ref="E5:E8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zoomScalePageLayoutView="0" workbookViewId="0" topLeftCell="B1">
      <selection activeCell="L12" sqref="L12"/>
    </sheetView>
  </sheetViews>
  <sheetFormatPr defaultColWidth="9.140625" defaultRowHeight="12.75"/>
  <cols>
    <col min="1" max="1" width="39.8515625" style="0" customWidth="1"/>
    <col min="2" max="2" width="4.8515625" style="0" customWidth="1"/>
    <col min="3" max="3" width="4.7109375" style="0" customWidth="1"/>
    <col min="4" max="4" width="4.00390625" style="0" customWidth="1"/>
    <col min="5" max="5" width="5.7109375" style="0" customWidth="1"/>
    <col min="6" max="6" width="6.421875" style="0" customWidth="1"/>
    <col min="7" max="8" width="6.140625" style="0" customWidth="1"/>
    <col min="9" max="9" width="8.140625" style="0" customWidth="1"/>
    <col min="10" max="10" width="11.140625" style="0" customWidth="1"/>
    <col min="11" max="11" width="10.421875" style="0" customWidth="1"/>
  </cols>
  <sheetData>
    <row r="1" spans="9:11" ht="64.5" customHeight="1">
      <c r="I1" s="139" t="s">
        <v>245</v>
      </c>
      <c r="J1" s="140"/>
      <c r="K1" s="140"/>
    </row>
    <row r="3" spans="1:11" ht="42" customHeight="1">
      <c r="A3" s="158" t="s">
        <v>230</v>
      </c>
      <c r="B3" s="158"/>
      <c r="C3" s="158"/>
      <c r="D3" s="158"/>
      <c r="E3" s="158"/>
      <c r="F3" s="159"/>
      <c r="G3" s="159"/>
      <c r="H3" s="134"/>
      <c r="I3" s="134"/>
      <c r="J3" s="134"/>
      <c r="K3" s="134"/>
    </row>
    <row r="4" spans="1:11" ht="15.75">
      <c r="A4" s="148" t="s">
        <v>24</v>
      </c>
      <c r="B4" s="148"/>
      <c r="C4" s="148"/>
      <c r="D4" s="148"/>
      <c r="E4" s="148"/>
      <c r="F4" s="149"/>
      <c r="G4" s="149"/>
      <c r="H4" s="149"/>
      <c r="I4" s="149"/>
      <c r="J4" s="149"/>
      <c r="K4" s="149"/>
    </row>
    <row r="5" spans="1:12" ht="33" customHeight="1">
      <c r="A5" s="155" t="s">
        <v>80</v>
      </c>
      <c r="B5" s="156" t="s">
        <v>228</v>
      </c>
      <c r="C5" s="153" t="s">
        <v>109</v>
      </c>
      <c r="D5" s="153" t="s">
        <v>110</v>
      </c>
      <c r="E5" s="154" t="s">
        <v>81</v>
      </c>
      <c r="F5" s="154"/>
      <c r="G5" s="154"/>
      <c r="H5" s="154"/>
      <c r="I5" s="162" t="s">
        <v>82</v>
      </c>
      <c r="J5" s="162" t="s">
        <v>232</v>
      </c>
      <c r="K5" s="160" t="s">
        <v>135</v>
      </c>
      <c r="L5" s="160" t="s">
        <v>40</v>
      </c>
    </row>
    <row r="6" spans="1:12" s="19" customFormat="1" ht="61.5" customHeight="1">
      <c r="A6" s="155"/>
      <c r="B6" s="157"/>
      <c r="C6" s="153"/>
      <c r="D6" s="153"/>
      <c r="E6" s="68" t="s">
        <v>111</v>
      </c>
      <c r="F6" s="68" t="s">
        <v>112</v>
      </c>
      <c r="G6" s="68" t="s">
        <v>150</v>
      </c>
      <c r="H6" s="68" t="s">
        <v>113</v>
      </c>
      <c r="I6" s="163"/>
      <c r="J6" s="163"/>
      <c r="K6" s="161"/>
      <c r="L6" s="161"/>
    </row>
    <row r="7" spans="1:12" s="20" customFormat="1" ht="12.75">
      <c r="A7" s="69">
        <v>1</v>
      </c>
      <c r="B7" s="69">
        <v>2</v>
      </c>
      <c r="C7" s="69">
        <v>3</v>
      </c>
      <c r="D7" s="69">
        <v>4</v>
      </c>
      <c r="E7" s="70" t="s">
        <v>115</v>
      </c>
      <c r="F7" s="70" t="s">
        <v>94</v>
      </c>
      <c r="G7" s="70" t="s">
        <v>116</v>
      </c>
      <c r="H7" s="70" t="s">
        <v>117</v>
      </c>
      <c r="I7" s="70" t="s">
        <v>151</v>
      </c>
      <c r="J7" s="70" t="s">
        <v>118</v>
      </c>
      <c r="K7" s="70" t="s">
        <v>59</v>
      </c>
      <c r="L7" s="70" t="s">
        <v>208</v>
      </c>
    </row>
    <row r="8" spans="1:12" ht="13.5">
      <c r="A8" s="71" t="s">
        <v>32</v>
      </c>
      <c r="B8" s="112">
        <v>650</v>
      </c>
      <c r="C8" s="72" t="s">
        <v>42</v>
      </c>
      <c r="D8" s="72" t="s">
        <v>49</v>
      </c>
      <c r="E8" s="72" t="s">
        <v>49</v>
      </c>
      <c r="F8" s="72" t="s">
        <v>99</v>
      </c>
      <c r="G8" s="72" t="s">
        <v>49</v>
      </c>
      <c r="H8" s="72" t="s">
        <v>152</v>
      </c>
      <c r="I8" s="72" t="s">
        <v>50</v>
      </c>
      <c r="J8" s="73">
        <f>J9+J12+J23+J26+J29+J20</f>
        <v>28611.600000000002</v>
      </c>
      <c r="K8" s="73">
        <f>K9+K12+K23+K26+K29+K20</f>
        <v>28329.600000000002</v>
      </c>
      <c r="L8" s="73">
        <f>K8/J8*100</f>
        <v>99.01438577360231</v>
      </c>
    </row>
    <row r="9" spans="1:12" ht="38.25">
      <c r="A9" s="74" t="s">
        <v>47</v>
      </c>
      <c r="B9" s="113">
        <v>650</v>
      </c>
      <c r="C9" s="75" t="s">
        <v>42</v>
      </c>
      <c r="D9" s="75" t="s">
        <v>43</v>
      </c>
      <c r="E9" s="75" t="s">
        <v>49</v>
      </c>
      <c r="F9" s="75" t="s">
        <v>99</v>
      </c>
      <c r="G9" s="75" t="s">
        <v>49</v>
      </c>
      <c r="H9" s="75" t="s">
        <v>152</v>
      </c>
      <c r="I9" s="75" t="s">
        <v>50</v>
      </c>
      <c r="J9" s="76">
        <f>J10</f>
        <v>1966</v>
      </c>
      <c r="K9" s="76">
        <f>K10</f>
        <v>1965.9</v>
      </c>
      <c r="L9" s="76">
        <f aca="true" t="shared" si="0" ref="L9:L71">K9/J9*100</f>
        <v>99.99491353001018</v>
      </c>
    </row>
    <row r="10" spans="1:12" ht="12.75">
      <c r="A10" s="79" t="s">
        <v>153</v>
      </c>
      <c r="B10" s="114">
        <v>650</v>
      </c>
      <c r="C10" s="77" t="s">
        <v>42</v>
      </c>
      <c r="D10" s="77" t="s">
        <v>43</v>
      </c>
      <c r="E10" s="77" t="s">
        <v>120</v>
      </c>
      <c r="F10" s="77" t="s">
        <v>98</v>
      </c>
      <c r="G10" s="77" t="s">
        <v>42</v>
      </c>
      <c r="H10" s="77" t="s">
        <v>154</v>
      </c>
      <c r="I10" s="77" t="s">
        <v>50</v>
      </c>
      <c r="J10" s="78">
        <f>J11</f>
        <v>1966</v>
      </c>
      <c r="K10" s="78">
        <f>K11</f>
        <v>1965.9</v>
      </c>
      <c r="L10" s="78">
        <f t="shared" si="0"/>
        <v>99.99491353001018</v>
      </c>
    </row>
    <row r="11" spans="1:12" ht="25.5">
      <c r="A11" s="79" t="s">
        <v>155</v>
      </c>
      <c r="B11" s="114">
        <v>650</v>
      </c>
      <c r="C11" s="77" t="s">
        <v>42</v>
      </c>
      <c r="D11" s="77" t="s">
        <v>43</v>
      </c>
      <c r="E11" s="77" t="s">
        <v>120</v>
      </c>
      <c r="F11" s="77" t="s">
        <v>98</v>
      </c>
      <c r="G11" s="77" t="s">
        <v>42</v>
      </c>
      <c r="H11" s="77" t="s">
        <v>154</v>
      </c>
      <c r="I11" s="77" t="s">
        <v>156</v>
      </c>
      <c r="J11" s="78">
        <v>1966</v>
      </c>
      <c r="K11" s="78">
        <v>1965.9</v>
      </c>
      <c r="L11" s="78">
        <f t="shared" si="0"/>
        <v>99.99491353001018</v>
      </c>
    </row>
    <row r="12" spans="1:12" ht="63.75">
      <c r="A12" s="80" t="s">
        <v>83</v>
      </c>
      <c r="B12" s="115">
        <v>650</v>
      </c>
      <c r="C12" s="75" t="s">
        <v>42</v>
      </c>
      <c r="D12" s="75" t="s">
        <v>45</v>
      </c>
      <c r="E12" s="75" t="s">
        <v>49</v>
      </c>
      <c r="F12" s="75" t="s">
        <v>99</v>
      </c>
      <c r="G12" s="75" t="s">
        <v>49</v>
      </c>
      <c r="H12" s="75" t="s">
        <v>152</v>
      </c>
      <c r="I12" s="75" t="s">
        <v>50</v>
      </c>
      <c r="J12" s="76">
        <f>J13+J15</f>
        <v>16325.7</v>
      </c>
      <c r="K12" s="76">
        <f>K13+K15</f>
        <v>16288.5</v>
      </c>
      <c r="L12" s="76">
        <f t="shared" si="0"/>
        <v>99.77213840754148</v>
      </c>
    </row>
    <row r="13" spans="1:12" ht="76.5">
      <c r="A13" s="82" t="s">
        <v>158</v>
      </c>
      <c r="B13" s="114">
        <v>650</v>
      </c>
      <c r="C13" s="77" t="s">
        <v>42</v>
      </c>
      <c r="D13" s="77" t="s">
        <v>45</v>
      </c>
      <c r="E13" s="77" t="s">
        <v>157</v>
      </c>
      <c r="F13" s="77" t="s">
        <v>101</v>
      </c>
      <c r="G13" s="77" t="s">
        <v>42</v>
      </c>
      <c r="H13" s="77" t="s">
        <v>159</v>
      </c>
      <c r="I13" s="77" t="s">
        <v>50</v>
      </c>
      <c r="J13" s="78">
        <f>J14</f>
        <v>6</v>
      </c>
      <c r="K13" s="78">
        <f>K14</f>
        <v>6</v>
      </c>
      <c r="L13" s="78">
        <f t="shared" si="0"/>
        <v>100</v>
      </c>
    </row>
    <row r="14" spans="1:12" ht="12.75">
      <c r="A14" s="83" t="s">
        <v>21</v>
      </c>
      <c r="B14" s="114">
        <v>650</v>
      </c>
      <c r="C14" s="77" t="s">
        <v>42</v>
      </c>
      <c r="D14" s="77" t="s">
        <v>45</v>
      </c>
      <c r="E14" s="77" t="s">
        <v>157</v>
      </c>
      <c r="F14" s="77" t="s">
        <v>101</v>
      </c>
      <c r="G14" s="77" t="s">
        <v>42</v>
      </c>
      <c r="H14" s="77" t="s">
        <v>159</v>
      </c>
      <c r="I14" s="77" t="s">
        <v>160</v>
      </c>
      <c r="J14" s="78">
        <v>6</v>
      </c>
      <c r="K14" s="78">
        <v>6</v>
      </c>
      <c r="L14" s="78">
        <f t="shared" si="0"/>
        <v>100</v>
      </c>
    </row>
    <row r="15" spans="1:12" ht="25.5">
      <c r="A15" s="81" t="s">
        <v>161</v>
      </c>
      <c r="B15" s="114">
        <v>650</v>
      </c>
      <c r="C15" s="77" t="s">
        <v>42</v>
      </c>
      <c r="D15" s="77" t="s">
        <v>45</v>
      </c>
      <c r="E15" s="77" t="s">
        <v>120</v>
      </c>
      <c r="F15" s="77" t="s">
        <v>98</v>
      </c>
      <c r="G15" s="77" t="s">
        <v>42</v>
      </c>
      <c r="H15" s="77" t="s">
        <v>162</v>
      </c>
      <c r="I15" s="77" t="s">
        <v>50</v>
      </c>
      <c r="J15" s="78">
        <f>J16+J17+J18+J19</f>
        <v>16319.7</v>
      </c>
      <c r="K15" s="78">
        <f>K16+K17+K18+K19</f>
        <v>16282.5</v>
      </c>
      <c r="L15" s="78">
        <f t="shared" si="0"/>
        <v>99.77205463335721</v>
      </c>
    </row>
    <row r="16" spans="1:12" ht="25.5">
      <c r="A16" s="79" t="s">
        <v>155</v>
      </c>
      <c r="B16" s="114">
        <v>650</v>
      </c>
      <c r="C16" s="77" t="s">
        <v>42</v>
      </c>
      <c r="D16" s="77" t="s">
        <v>45</v>
      </c>
      <c r="E16" s="77" t="s">
        <v>120</v>
      </c>
      <c r="F16" s="77" t="s">
        <v>98</v>
      </c>
      <c r="G16" s="77" t="s">
        <v>42</v>
      </c>
      <c r="H16" s="77" t="s">
        <v>162</v>
      </c>
      <c r="I16" s="77" t="s">
        <v>156</v>
      </c>
      <c r="J16" s="78">
        <f>15962.9-35.3</f>
        <v>15927.6</v>
      </c>
      <c r="K16" s="78">
        <v>15890.4</v>
      </c>
      <c r="L16" s="78">
        <f t="shared" si="0"/>
        <v>99.76644315527763</v>
      </c>
    </row>
    <row r="17" spans="1:12" s="20" customFormat="1" ht="38.25">
      <c r="A17" s="82" t="s">
        <v>163</v>
      </c>
      <c r="B17" s="114">
        <v>650</v>
      </c>
      <c r="C17" s="77" t="s">
        <v>42</v>
      </c>
      <c r="D17" s="77" t="s">
        <v>45</v>
      </c>
      <c r="E17" s="77" t="s">
        <v>120</v>
      </c>
      <c r="F17" s="77" t="s">
        <v>98</v>
      </c>
      <c r="G17" s="77" t="s">
        <v>42</v>
      </c>
      <c r="H17" s="77" t="s">
        <v>162</v>
      </c>
      <c r="I17" s="77" t="s">
        <v>164</v>
      </c>
      <c r="J17" s="78">
        <f>188.9+5.3</f>
        <v>194.20000000000002</v>
      </c>
      <c r="K17" s="78">
        <f>188.9+5.3</f>
        <v>194.20000000000002</v>
      </c>
      <c r="L17" s="78">
        <f t="shared" si="0"/>
        <v>100</v>
      </c>
    </row>
    <row r="18" spans="1:12" s="20" customFormat="1" ht="12.75">
      <c r="A18" s="82" t="s">
        <v>165</v>
      </c>
      <c r="B18" s="114">
        <v>650</v>
      </c>
      <c r="C18" s="77" t="s">
        <v>42</v>
      </c>
      <c r="D18" s="77" t="s">
        <v>45</v>
      </c>
      <c r="E18" s="77" t="s">
        <v>120</v>
      </c>
      <c r="F18" s="77" t="s">
        <v>98</v>
      </c>
      <c r="G18" s="77" t="s">
        <v>42</v>
      </c>
      <c r="H18" s="77" t="s">
        <v>162</v>
      </c>
      <c r="I18" s="77" t="s">
        <v>166</v>
      </c>
      <c r="J18" s="78">
        <f>160+30</f>
        <v>190</v>
      </c>
      <c r="K18" s="78">
        <f>160+30</f>
        <v>190</v>
      </c>
      <c r="L18" s="78">
        <f t="shared" si="0"/>
        <v>100</v>
      </c>
    </row>
    <row r="19" spans="1:12" s="20" customFormat="1" ht="12.75">
      <c r="A19" s="82" t="s">
        <v>167</v>
      </c>
      <c r="B19" s="114">
        <v>650</v>
      </c>
      <c r="C19" s="77" t="s">
        <v>42</v>
      </c>
      <c r="D19" s="77" t="s">
        <v>45</v>
      </c>
      <c r="E19" s="77" t="s">
        <v>120</v>
      </c>
      <c r="F19" s="77" t="s">
        <v>98</v>
      </c>
      <c r="G19" s="77" t="s">
        <v>42</v>
      </c>
      <c r="H19" s="77" t="s">
        <v>162</v>
      </c>
      <c r="I19" s="77" t="s">
        <v>168</v>
      </c>
      <c r="J19" s="78">
        <v>7.9</v>
      </c>
      <c r="K19" s="78">
        <v>7.9</v>
      </c>
      <c r="L19" s="78">
        <f t="shared" si="0"/>
        <v>100</v>
      </c>
    </row>
    <row r="20" spans="1:12" s="20" customFormat="1" ht="38.25">
      <c r="A20" s="84" t="s">
        <v>169</v>
      </c>
      <c r="B20" s="115">
        <v>650</v>
      </c>
      <c r="C20" s="75" t="s">
        <v>42</v>
      </c>
      <c r="D20" s="75" t="s">
        <v>170</v>
      </c>
      <c r="E20" s="75" t="s">
        <v>49</v>
      </c>
      <c r="F20" s="75" t="s">
        <v>99</v>
      </c>
      <c r="G20" s="75" t="s">
        <v>49</v>
      </c>
      <c r="H20" s="75" t="s">
        <v>93</v>
      </c>
      <c r="I20" s="75" t="s">
        <v>50</v>
      </c>
      <c r="J20" s="76">
        <f>J21</f>
        <v>21.700000000000003</v>
      </c>
      <c r="K20" s="76">
        <f>K21</f>
        <v>21.700000000000003</v>
      </c>
      <c r="L20" s="76">
        <f t="shared" si="0"/>
        <v>100</v>
      </c>
    </row>
    <row r="21" spans="1:12" s="20" customFormat="1" ht="76.5">
      <c r="A21" s="82" t="s">
        <v>158</v>
      </c>
      <c r="B21" s="114">
        <v>650</v>
      </c>
      <c r="C21" s="77" t="s">
        <v>42</v>
      </c>
      <c r="D21" s="77" t="s">
        <v>170</v>
      </c>
      <c r="E21" s="77" t="s">
        <v>157</v>
      </c>
      <c r="F21" s="77" t="s">
        <v>101</v>
      </c>
      <c r="G21" s="77" t="s">
        <v>42</v>
      </c>
      <c r="H21" s="77" t="s">
        <v>159</v>
      </c>
      <c r="I21" s="77" t="s">
        <v>50</v>
      </c>
      <c r="J21" s="78">
        <f>J22</f>
        <v>21.700000000000003</v>
      </c>
      <c r="K21" s="78">
        <f>K22</f>
        <v>21.700000000000003</v>
      </c>
      <c r="L21" s="78">
        <f t="shared" si="0"/>
        <v>100</v>
      </c>
    </row>
    <row r="22" spans="1:12" s="20" customFormat="1" ht="12.75">
      <c r="A22" s="83" t="s">
        <v>21</v>
      </c>
      <c r="B22" s="114">
        <v>650</v>
      </c>
      <c r="C22" s="77" t="s">
        <v>42</v>
      </c>
      <c r="D22" s="77" t="s">
        <v>170</v>
      </c>
      <c r="E22" s="77" t="s">
        <v>157</v>
      </c>
      <c r="F22" s="77" t="s">
        <v>101</v>
      </c>
      <c r="G22" s="77" t="s">
        <v>42</v>
      </c>
      <c r="H22" s="77" t="s">
        <v>159</v>
      </c>
      <c r="I22" s="77" t="s">
        <v>160</v>
      </c>
      <c r="J22" s="78">
        <f>20.3+11.4-4-6</f>
        <v>21.700000000000003</v>
      </c>
      <c r="K22" s="78">
        <f>20.3+11.4-4-6</f>
        <v>21.700000000000003</v>
      </c>
      <c r="L22" s="78">
        <f t="shared" si="0"/>
        <v>100</v>
      </c>
    </row>
    <row r="23" spans="1:12" s="20" customFormat="1" ht="12.75">
      <c r="A23" s="85" t="s">
        <v>171</v>
      </c>
      <c r="B23" s="116">
        <v>650</v>
      </c>
      <c r="C23" s="75" t="s">
        <v>42</v>
      </c>
      <c r="D23" s="75" t="s">
        <v>78</v>
      </c>
      <c r="E23" s="75" t="s">
        <v>49</v>
      </c>
      <c r="F23" s="75" t="s">
        <v>99</v>
      </c>
      <c r="G23" s="75" t="s">
        <v>49</v>
      </c>
      <c r="H23" s="75" t="s">
        <v>152</v>
      </c>
      <c r="I23" s="75" t="s">
        <v>50</v>
      </c>
      <c r="J23" s="76">
        <f>J24</f>
        <v>200</v>
      </c>
      <c r="K23" s="76">
        <f>K24</f>
        <v>200</v>
      </c>
      <c r="L23" s="76">
        <f t="shared" si="0"/>
        <v>100</v>
      </c>
    </row>
    <row r="24" spans="1:12" s="20" customFormat="1" ht="25.5">
      <c r="A24" s="82" t="s">
        <v>173</v>
      </c>
      <c r="B24" s="114">
        <v>650</v>
      </c>
      <c r="C24" s="77" t="s">
        <v>42</v>
      </c>
      <c r="D24" s="77" t="s">
        <v>78</v>
      </c>
      <c r="E24" s="77" t="s">
        <v>172</v>
      </c>
      <c r="F24" s="77" t="s">
        <v>99</v>
      </c>
      <c r="G24" s="77" t="s">
        <v>42</v>
      </c>
      <c r="H24" s="77" t="s">
        <v>174</v>
      </c>
      <c r="I24" s="77" t="s">
        <v>50</v>
      </c>
      <c r="J24" s="78">
        <f>J25</f>
        <v>200</v>
      </c>
      <c r="K24" s="78">
        <f>K25</f>
        <v>200</v>
      </c>
      <c r="L24" s="78">
        <f t="shared" si="0"/>
        <v>100</v>
      </c>
    </row>
    <row r="25" spans="1:12" s="20" customFormat="1" ht="38.25">
      <c r="A25" s="82" t="s">
        <v>163</v>
      </c>
      <c r="B25" s="114">
        <v>650</v>
      </c>
      <c r="C25" s="77" t="s">
        <v>42</v>
      </c>
      <c r="D25" s="77" t="s">
        <v>78</v>
      </c>
      <c r="E25" s="77" t="s">
        <v>172</v>
      </c>
      <c r="F25" s="77" t="s">
        <v>99</v>
      </c>
      <c r="G25" s="77" t="s">
        <v>42</v>
      </c>
      <c r="H25" s="77" t="s">
        <v>174</v>
      </c>
      <c r="I25" s="77" t="s">
        <v>164</v>
      </c>
      <c r="J25" s="78">
        <v>200</v>
      </c>
      <c r="K25" s="78">
        <v>200</v>
      </c>
      <c r="L25" s="78">
        <f t="shared" si="0"/>
        <v>100</v>
      </c>
    </row>
    <row r="26" spans="1:12" s="20" customFormat="1" ht="12.75">
      <c r="A26" s="86" t="s">
        <v>58</v>
      </c>
      <c r="B26" s="115">
        <v>650</v>
      </c>
      <c r="C26" s="87" t="s">
        <v>42</v>
      </c>
      <c r="D26" s="87" t="s">
        <v>132</v>
      </c>
      <c r="E26" s="87" t="s">
        <v>49</v>
      </c>
      <c r="F26" s="87" t="s">
        <v>99</v>
      </c>
      <c r="G26" s="87" t="s">
        <v>49</v>
      </c>
      <c r="H26" s="87" t="s">
        <v>152</v>
      </c>
      <c r="I26" s="87" t="s">
        <v>50</v>
      </c>
      <c r="J26" s="88">
        <f>J27</f>
        <v>1</v>
      </c>
      <c r="K26" s="88">
        <f>K27</f>
        <v>0</v>
      </c>
      <c r="L26" s="88">
        <f t="shared" si="0"/>
        <v>0</v>
      </c>
    </row>
    <row r="27" spans="1:12" ht="12.75">
      <c r="A27" s="82" t="s">
        <v>175</v>
      </c>
      <c r="B27" s="114">
        <v>650</v>
      </c>
      <c r="C27" s="77" t="s">
        <v>42</v>
      </c>
      <c r="D27" s="77" t="s">
        <v>132</v>
      </c>
      <c r="E27" s="77" t="s">
        <v>157</v>
      </c>
      <c r="F27" s="77" t="s">
        <v>115</v>
      </c>
      <c r="G27" s="77" t="s">
        <v>42</v>
      </c>
      <c r="H27" s="77" t="s">
        <v>176</v>
      </c>
      <c r="I27" s="77" t="s">
        <v>50</v>
      </c>
      <c r="J27" s="78">
        <f>J28</f>
        <v>1</v>
      </c>
      <c r="K27" s="78">
        <f>K28</f>
        <v>0</v>
      </c>
      <c r="L27" s="78">
        <f t="shared" si="0"/>
        <v>0</v>
      </c>
    </row>
    <row r="28" spans="1:12" ht="12.75">
      <c r="A28" s="82" t="s">
        <v>84</v>
      </c>
      <c r="B28" s="114">
        <v>650</v>
      </c>
      <c r="C28" s="77" t="s">
        <v>42</v>
      </c>
      <c r="D28" s="77" t="s">
        <v>132</v>
      </c>
      <c r="E28" s="77" t="s">
        <v>157</v>
      </c>
      <c r="F28" s="77" t="s">
        <v>115</v>
      </c>
      <c r="G28" s="77" t="s">
        <v>42</v>
      </c>
      <c r="H28" s="77" t="s">
        <v>176</v>
      </c>
      <c r="I28" s="77" t="s">
        <v>119</v>
      </c>
      <c r="J28" s="78">
        <v>1</v>
      </c>
      <c r="K28" s="78">
        <v>0</v>
      </c>
      <c r="L28" s="78">
        <f t="shared" si="0"/>
        <v>0</v>
      </c>
    </row>
    <row r="29" spans="1:14" ht="12.75">
      <c r="A29" s="85" t="s">
        <v>51</v>
      </c>
      <c r="B29" s="116">
        <v>650</v>
      </c>
      <c r="C29" s="75" t="s">
        <v>42</v>
      </c>
      <c r="D29" s="75" t="s">
        <v>118</v>
      </c>
      <c r="E29" s="75" t="s">
        <v>49</v>
      </c>
      <c r="F29" s="75" t="s">
        <v>99</v>
      </c>
      <c r="G29" s="75" t="s">
        <v>49</v>
      </c>
      <c r="H29" s="75" t="s">
        <v>152</v>
      </c>
      <c r="I29" s="75" t="s">
        <v>50</v>
      </c>
      <c r="J29" s="76">
        <f>J30+J32+J34+J36+J38+J40+J42+J44+J48</f>
        <v>10097.2</v>
      </c>
      <c r="K29" s="76">
        <f>K30+K32+K34+K36+K38+K40+K42+K44+K48</f>
        <v>9853.5</v>
      </c>
      <c r="L29" s="76">
        <f t="shared" si="0"/>
        <v>97.58645961256586</v>
      </c>
      <c r="M29" s="43"/>
      <c r="N29" s="43"/>
    </row>
    <row r="30" spans="1:12" ht="12.75">
      <c r="A30" s="89" t="s">
        <v>177</v>
      </c>
      <c r="B30" s="117">
        <v>650</v>
      </c>
      <c r="C30" s="77" t="s">
        <v>42</v>
      </c>
      <c r="D30" s="77" t="s">
        <v>118</v>
      </c>
      <c r="E30" s="77" t="s">
        <v>43</v>
      </c>
      <c r="F30" s="77" t="s">
        <v>98</v>
      </c>
      <c r="G30" s="77" t="s">
        <v>42</v>
      </c>
      <c r="H30" s="77" t="s">
        <v>178</v>
      </c>
      <c r="I30" s="77" t="s">
        <v>50</v>
      </c>
      <c r="J30" s="78">
        <f>J31</f>
        <v>27.7</v>
      </c>
      <c r="K30" s="78">
        <f>K31</f>
        <v>27.7</v>
      </c>
      <c r="L30" s="78">
        <f t="shared" si="0"/>
        <v>100</v>
      </c>
    </row>
    <row r="31" spans="1:12" ht="38.25">
      <c r="A31" s="82" t="s">
        <v>163</v>
      </c>
      <c r="B31" s="114">
        <v>650</v>
      </c>
      <c r="C31" s="77" t="s">
        <v>42</v>
      </c>
      <c r="D31" s="77" t="s">
        <v>118</v>
      </c>
      <c r="E31" s="77" t="s">
        <v>43</v>
      </c>
      <c r="F31" s="77" t="s">
        <v>98</v>
      </c>
      <c r="G31" s="77" t="s">
        <v>42</v>
      </c>
      <c r="H31" s="77" t="s">
        <v>178</v>
      </c>
      <c r="I31" s="77" t="s">
        <v>164</v>
      </c>
      <c r="J31" s="78">
        <f>10+17.7</f>
        <v>27.7</v>
      </c>
      <c r="K31" s="78">
        <f>10+17.7</f>
        <v>27.7</v>
      </c>
      <c r="L31" s="78">
        <f t="shared" si="0"/>
        <v>100</v>
      </c>
    </row>
    <row r="32" spans="1:12" ht="25.5">
      <c r="A32" s="89" t="s">
        <v>179</v>
      </c>
      <c r="B32" s="117">
        <v>650</v>
      </c>
      <c r="C32" s="77" t="s">
        <v>42</v>
      </c>
      <c r="D32" s="77" t="s">
        <v>118</v>
      </c>
      <c r="E32" s="77" t="s">
        <v>133</v>
      </c>
      <c r="F32" s="77" t="s">
        <v>98</v>
      </c>
      <c r="G32" s="77" t="s">
        <v>44</v>
      </c>
      <c r="H32" s="77" t="s">
        <v>180</v>
      </c>
      <c r="I32" s="77" t="s">
        <v>50</v>
      </c>
      <c r="J32" s="78">
        <f>J33</f>
        <v>23.3</v>
      </c>
      <c r="K32" s="78">
        <f>K33</f>
        <v>23.3</v>
      </c>
      <c r="L32" s="78">
        <f t="shared" si="0"/>
        <v>100</v>
      </c>
    </row>
    <row r="33" spans="1:12" s="19" customFormat="1" ht="25.5">
      <c r="A33" s="79" t="s">
        <v>155</v>
      </c>
      <c r="B33" s="114">
        <v>650</v>
      </c>
      <c r="C33" s="77" t="s">
        <v>42</v>
      </c>
      <c r="D33" s="77" t="s">
        <v>118</v>
      </c>
      <c r="E33" s="77" t="s">
        <v>133</v>
      </c>
      <c r="F33" s="77" t="s">
        <v>98</v>
      </c>
      <c r="G33" s="77" t="s">
        <v>44</v>
      </c>
      <c r="H33" s="77" t="s">
        <v>180</v>
      </c>
      <c r="I33" s="77" t="s">
        <v>156</v>
      </c>
      <c r="J33" s="78">
        <v>23.3</v>
      </c>
      <c r="K33" s="78">
        <v>23.3</v>
      </c>
      <c r="L33" s="78">
        <f t="shared" si="0"/>
        <v>100</v>
      </c>
    </row>
    <row r="34" spans="1:12" s="19" customFormat="1" ht="38.25">
      <c r="A34" s="79" t="s">
        <v>183</v>
      </c>
      <c r="B34" s="114">
        <v>650</v>
      </c>
      <c r="C34" s="77" t="s">
        <v>42</v>
      </c>
      <c r="D34" s="77" t="s">
        <v>118</v>
      </c>
      <c r="E34" s="77" t="s">
        <v>133</v>
      </c>
      <c r="F34" s="77" t="s">
        <v>98</v>
      </c>
      <c r="G34" s="77" t="s">
        <v>44</v>
      </c>
      <c r="H34" s="77" t="s">
        <v>184</v>
      </c>
      <c r="I34" s="77" t="s">
        <v>50</v>
      </c>
      <c r="J34" s="78">
        <f>J35</f>
        <v>10</v>
      </c>
      <c r="K34" s="78">
        <f>K35</f>
        <v>10</v>
      </c>
      <c r="L34" s="78">
        <f t="shared" si="0"/>
        <v>100</v>
      </c>
    </row>
    <row r="35" spans="1:12" s="19" customFormat="1" ht="25.5">
      <c r="A35" s="79" t="s">
        <v>155</v>
      </c>
      <c r="B35" s="114">
        <v>650</v>
      </c>
      <c r="C35" s="77" t="s">
        <v>42</v>
      </c>
      <c r="D35" s="77" t="s">
        <v>118</v>
      </c>
      <c r="E35" s="77" t="s">
        <v>133</v>
      </c>
      <c r="F35" s="77" t="s">
        <v>98</v>
      </c>
      <c r="G35" s="77" t="s">
        <v>44</v>
      </c>
      <c r="H35" s="77" t="s">
        <v>184</v>
      </c>
      <c r="I35" s="77" t="s">
        <v>156</v>
      </c>
      <c r="J35" s="78">
        <v>10</v>
      </c>
      <c r="K35" s="78">
        <v>10</v>
      </c>
      <c r="L35" s="78">
        <f t="shared" si="0"/>
        <v>100</v>
      </c>
    </row>
    <row r="36" spans="1:12" s="19" customFormat="1" ht="38.25">
      <c r="A36" s="79" t="s">
        <v>183</v>
      </c>
      <c r="B36" s="114">
        <v>650</v>
      </c>
      <c r="C36" s="77" t="s">
        <v>42</v>
      </c>
      <c r="D36" s="77" t="s">
        <v>118</v>
      </c>
      <c r="E36" s="77" t="s">
        <v>133</v>
      </c>
      <c r="F36" s="77" t="s">
        <v>98</v>
      </c>
      <c r="G36" s="77" t="s">
        <v>44</v>
      </c>
      <c r="H36" s="77" t="s">
        <v>184</v>
      </c>
      <c r="I36" s="77" t="s">
        <v>50</v>
      </c>
      <c r="J36" s="78">
        <f>J37</f>
        <v>3.3</v>
      </c>
      <c r="K36" s="78">
        <f>K37</f>
        <v>3.3</v>
      </c>
      <c r="L36" s="78">
        <f t="shared" si="0"/>
        <v>100</v>
      </c>
    </row>
    <row r="37" spans="1:12" s="19" customFormat="1" ht="38.25">
      <c r="A37" s="82" t="s">
        <v>163</v>
      </c>
      <c r="B37" s="114">
        <v>650</v>
      </c>
      <c r="C37" s="77" t="s">
        <v>42</v>
      </c>
      <c r="D37" s="77" t="s">
        <v>118</v>
      </c>
      <c r="E37" s="77" t="s">
        <v>133</v>
      </c>
      <c r="F37" s="77" t="s">
        <v>98</v>
      </c>
      <c r="G37" s="77" t="s">
        <v>44</v>
      </c>
      <c r="H37" s="77" t="s">
        <v>184</v>
      </c>
      <c r="I37" s="77" t="s">
        <v>164</v>
      </c>
      <c r="J37" s="78">
        <v>3.3</v>
      </c>
      <c r="K37" s="78">
        <v>3.3</v>
      </c>
      <c r="L37" s="78">
        <f t="shared" si="0"/>
        <v>100</v>
      </c>
    </row>
    <row r="38" spans="1:12" s="19" customFormat="1" ht="38.25">
      <c r="A38" s="89" t="s">
        <v>85</v>
      </c>
      <c r="B38" s="117">
        <v>650</v>
      </c>
      <c r="C38" s="77" t="s">
        <v>42</v>
      </c>
      <c r="D38" s="77" t="s">
        <v>118</v>
      </c>
      <c r="E38" s="77" t="s">
        <v>133</v>
      </c>
      <c r="F38" s="77" t="s">
        <v>100</v>
      </c>
      <c r="G38" s="77" t="s">
        <v>42</v>
      </c>
      <c r="H38" s="77" t="s">
        <v>185</v>
      </c>
      <c r="I38" s="77" t="s">
        <v>50</v>
      </c>
      <c r="J38" s="78">
        <f>J39</f>
        <v>802.5</v>
      </c>
      <c r="K38" s="78">
        <f>K39</f>
        <v>770.3</v>
      </c>
      <c r="L38" s="78">
        <f t="shared" si="0"/>
        <v>95.98753894080996</v>
      </c>
    </row>
    <row r="39" spans="1:12" s="19" customFormat="1" ht="38.25">
      <c r="A39" s="82" t="s">
        <v>163</v>
      </c>
      <c r="B39" s="114">
        <v>650</v>
      </c>
      <c r="C39" s="77" t="s">
        <v>42</v>
      </c>
      <c r="D39" s="77" t="s">
        <v>118</v>
      </c>
      <c r="E39" s="77" t="s">
        <v>133</v>
      </c>
      <c r="F39" s="77" t="s">
        <v>100</v>
      </c>
      <c r="G39" s="77" t="s">
        <v>42</v>
      </c>
      <c r="H39" s="77" t="s">
        <v>185</v>
      </c>
      <c r="I39" s="77" t="s">
        <v>164</v>
      </c>
      <c r="J39" s="78">
        <v>802.5</v>
      </c>
      <c r="K39" s="78">
        <v>770.3</v>
      </c>
      <c r="L39" s="78">
        <f t="shared" si="0"/>
        <v>95.98753894080996</v>
      </c>
    </row>
    <row r="40" spans="1:12" s="19" customFormat="1" ht="48">
      <c r="A40" s="91" t="s">
        <v>186</v>
      </c>
      <c r="B40" s="118">
        <v>650</v>
      </c>
      <c r="C40" s="77" t="s">
        <v>42</v>
      </c>
      <c r="D40" s="77" t="s">
        <v>118</v>
      </c>
      <c r="E40" s="77" t="s">
        <v>157</v>
      </c>
      <c r="F40" s="77" t="s">
        <v>100</v>
      </c>
      <c r="G40" s="77" t="s">
        <v>42</v>
      </c>
      <c r="H40" s="77" t="s">
        <v>187</v>
      </c>
      <c r="I40" s="77" t="s">
        <v>50</v>
      </c>
      <c r="J40" s="78">
        <f>J41</f>
        <v>100</v>
      </c>
      <c r="K40" s="78">
        <f>K41</f>
        <v>0</v>
      </c>
      <c r="L40" s="78">
        <f t="shared" si="0"/>
        <v>0</v>
      </c>
    </row>
    <row r="41" spans="1:12" s="21" customFormat="1" ht="38.25">
      <c r="A41" s="82" t="s">
        <v>163</v>
      </c>
      <c r="B41" s="114">
        <v>650</v>
      </c>
      <c r="C41" s="77" t="s">
        <v>42</v>
      </c>
      <c r="D41" s="77" t="s">
        <v>118</v>
      </c>
      <c r="E41" s="77" t="s">
        <v>157</v>
      </c>
      <c r="F41" s="77" t="s">
        <v>100</v>
      </c>
      <c r="G41" s="77" t="s">
        <v>42</v>
      </c>
      <c r="H41" s="77" t="s">
        <v>187</v>
      </c>
      <c r="I41" s="77" t="s">
        <v>164</v>
      </c>
      <c r="J41" s="78">
        <v>100</v>
      </c>
      <c r="K41" s="78">
        <v>0</v>
      </c>
      <c r="L41" s="78">
        <f t="shared" si="0"/>
        <v>0</v>
      </c>
    </row>
    <row r="42" spans="1:12" s="21" customFormat="1" ht="89.25">
      <c r="A42" s="90" t="s">
        <v>188</v>
      </c>
      <c r="B42" s="117">
        <v>650</v>
      </c>
      <c r="C42" s="77" t="s">
        <v>42</v>
      </c>
      <c r="D42" s="77" t="s">
        <v>118</v>
      </c>
      <c r="E42" s="77" t="s">
        <v>157</v>
      </c>
      <c r="F42" s="77" t="s">
        <v>100</v>
      </c>
      <c r="G42" s="77" t="s">
        <v>42</v>
      </c>
      <c r="H42" s="77" t="s">
        <v>189</v>
      </c>
      <c r="I42" s="77" t="s">
        <v>50</v>
      </c>
      <c r="J42" s="78">
        <f>J43</f>
        <v>1.1</v>
      </c>
      <c r="K42" s="78">
        <f>K43</f>
        <v>0</v>
      </c>
      <c r="L42" s="78">
        <f t="shared" si="0"/>
        <v>0</v>
      </c>
    </row>
    <row r="43" spans="1:12" s="19" customFormat="1" ht="38.25">
      <c r="A43" s="82" t="s">
        <v>163</v>
      </c>
      <c r="B43" s="114">
        <v>650</v>
      </c>
      <c r="C43" s="77" t="s">
        <v>42</v>
      </c>
      <c r="D43" s="77" t="s">
        <v>118</v>
      </c>
      <c r="E43" s="77" t="s">
        <v>157</v>
      </c>
      <c r="F43" s="77" t="s">
        <v>100</v>
      </c>
      <c r="G43" s="77" t="s">
        <v>42</v>
      </c>
      <c r="H43" s="77" t="s">
        <v>189</v>
      </c>
      <c r="I43" s="77" t="s">
        <v>164</v>
      </c>
      <c r="J43" s="78">
        <v>1.1</v>
      </c>
      <c r="K43" s="78">
        <v>0</v>
      </c>
      <c r="L43" s="78">
        <f t="shared" si="0"/>
        <v>0</v>
      </c>
    </row>
    <row r="44" spans="1:12" s="19" customFormat="1" ht="38.25">
      <c r="A44" s="82" t="s">
        <v>190</v>
      </c>
      <c r="B44" s="114">
        <v>650</v>
      </c>
      <c r="C44" s="77" t="s">
        <v>42</v>
      </c>
      <c r="D44" s="77" t="s">
        <v>118</v>
      </c>
      <c r="E44" s="77" t="s">
        <v>120</v>
      </c>
      <c r="F44" s="77" t="s">
        <v>98</v>
      </c>
      <c r="G44" s="77" t="s">
        <v>42</v>
      </c>
      <c r="H44" s="77" t="s">
        <v>191</v>
      </c>
      <c r="I44" s="77" t="s">
        <v>50</v>
      </c>
      <c r="J44" s="78">
        <f>J45+J46+J47</f>
        <v>8617.400000000001</v>
      </c>
      <c r="K44" s="78">
        <f>K45+K46+K47</f>
        <v>8507</v>
      </c>
      <c r="L44" s="78">
        <f t="shared" si="0"/>
        <v>98.71887112121985</v>
      </c>
    </row>
    <row r="45" spans="1:12" ht="25.5">
      <c r="A45" s="82" t="s">
        <v>181</v>
      </c>
      <c r="B45" s="114">
        <v>650</v>
      </c>
      <c r="C45" s="77" t="s">
        <v>42</v>
      </c>
      <c r="D45" s="77" t="s">
        <v>118</v>
      </c>
      <c r="E45" s="77" t="s">
        <v>120</v>
      </c>
      <c r="F45" s="77" t="s">
        <v>98</v>
      </c>
      <c r="G45" s="77" t="s">
        <v>42</v>
      </c>
      <c r="H45" s="77" t="s">
        <v>191</v>
      </c>
      <c r="I45" s="77" t="s">
        <v>182</v>
      </c>
      <c r="J45" s="78">
        <v>6462.3</v>
      </c>
      <c r="K45" s="78">
        <v>6407.5</v>
      </c>
      <c r="L45" s="78">
        <f t="shared" si="0"/>
        <v>99.15200470420747</v>
      </c>
    </row>
    <row r="46" spans="1:12" ht="38.25">
      <c r="A46" s="82" t="s">
        <v>163</v>
      </c>
      <c r="B46" s="114">
        <v>650</v>
      </c>
      <c r="C46" s="77" t="s">
        <v>42</v>
      </c>
      <c r="D46" s="77" t="s">
        <v>118</v>
      </c>
      <c r="E46" s="77" t="s">
        <v>120</v>
      </c>
      <c r="F46" s="77" t="s">
        <v>98</v>
      </c>
      <c r="G46" s="77" t="s">
        <v>42</v>
      </c>
      <c r="H46" s="77" t="s">
        <v>191</v>
      </c>
      <c r="I46" s="77" t="s">
        <v>164</v>
      </c>
      <c r="J46" s="78">
        <f>2052.2-0.8</f>
        <v>2051.3999999999996</v>
      </c>
      <c r="K46" s="78">
        <v>1995.8</v>
      </c>
      <c r="L46" s="78">
        <f t="shared" si="0"/>
        <v>97.28965584478894</v>
      </c>
    </row>
    <row r="47" spans="1:12" ht="12.75">
      <c r="A47" s="82" t="s">
        <v>167</v>
      </c>
      <c r="B47" s="114">
        <v>650</v>
      </c>
      <c r="C47" s="77" t="s">
        <v>42</v>
      </c>
      <c r="D47" s="77" t="s">
        <v>118</v>
      </c>
      <c r="E47" s="77" t="s">
        <v>120</v>
      </c>
      <c r="F47" s="77" t="s">
        <v>98</v>
      </c>
      <c r="G47" s="77" t="s">
        <v>42</v>
      </c>
      <c r="H47" s="77" t="s">
        <v>191</v>
      </c>
      <c r="I47" s="77" t="s">
        <v>168</v>
      </c>
      <c r="J47" s="78">
        <f>102.9+0.8</f>
        <v>103.7</v>
      </c>
      <c r="K47" s="78">
        <f>102.9+0.8</f>
        <v>103.7</v>
      </c>
      <c r="L47" s="78">
        <f t="shared" si="0"/>
        <v>100</v>
      </c>
    </row>
    <row r="48" spans="1:12" ht="25.5">
      <c r="A48" s="82" t="s">
        <v>86</v>
      </c>
      <c r="B48" s="114">
        <v>650</v>
      </c>
      <c r="C48" s="77" t="s">
        <v>42</v>
      </c>
      <c r="D48" s="77" t="s">
        <v>118</v>
      </c>
      <c r="E48" s="77" t="s">
        <v>120</v>
      </c>
      <c r="F48" s="77" t="s">
        <v>98</v>
      </c>
      <c r="G48" s="77" t="s">
        <v>42</v>
      </c>
      <c r="H48" s="77" t="s">
        <v>192</v>
      </c>
      <c r="I48" s="77" t="s">
        <v>50</v>
      </c>
      <c r="J48" s="78">
        <f>J49</f>
        <v>511.9</v>
      </c>
      <c r="K48" s="78">
        <f>K49</f>
        <v>511.9</v>
      </c>
      <c r="L48" s="78">
        <f t="shared" si="0"/>
        <v>100</v>
      </c>
    </row>
    <row r="49" spans="1:12" ht="25.5">
      <c r="A49" s="82" t="s">
        <v>181</v>
      </c>
      <c r="B49" s="114">
        <v>650</v>
      </c>
      <c r="C49" s="77" t="s">
        <v>42</v>
      </c>
      <c r="D49" s="77" t="s">
        <v>118</v>
      </c>
      <c r="E49" s="77" t="s">
        <v>120</v>
      </c>
      <c r="F49" s="77" t="s">
        <v>98</v>
      </c>
      <c r="G49" s="77" t="s">
        <v>42</v>
      </c>
      <c r="H49" s="77" t="s">
        <v>192</v>
      </c>
      <c r="I49" s="77" t="s">
        <v>182</v>
      </c>
      <c r="J49" s="78">
        <v>511.9</v>
      </c>
      <c r="K49" s="78">
        <v>511.9</v>
      </c>
      <c r="L49" s="78">
        <f t="shared" si="0"/>
        <v>100</v>
      </c>
    </row>
    <row r="50" spans="1:12" ht="13.5">
      <c r="A50" s="71" t="s">
        <v>87</v>
      </c>
      <c r="B50" s="112">
        <v>650</v>
      </c>
      <c r="C50" s="75" t="s">
        <v>43</v>
      </c>
      <c r="D50" s="75" t="s">
        <v>49</v>
      </c>
      <c r="E50" s="75" t="s">
        <v>49</v>
      </c>
      <c r="F50" s="75" t="s">
        <v>99</v>
      </c>
      <c r="G50" s="75" t="s">
        <v>49</v>
      </c>
      <c r="H50" s="75" t="s">
        <v>152</v>
      </c>
      <c r="I50" s="75" t="s">
        <v>50</v>
      </c>
      <c r="J50" s="73">
        <f aca="true" t="shared" si="1" ref="J50:K52">J51</f>
        <v>788</v>
      </c>
      <c r="K50" s="73">
        <f t="shared" si="1"/>
        <v>788</v>
      </c>
      <c r="L50" s="73">
        <f t="shared" si="0"/>
        <v>100</v>
      </c>
    </row>
    <row r="51" spans="1:12" ht="12.75">
      <c r="A51" s="30" t="s">
        <v>88</v>
      </c>
      <c r="B51" s="119">
        <v>650</v>
      </c>
      <c r="C51" s="75" t="s">
        <v>43</v>
      </c>
      <c r="D51" s="75" t="s">
        <v>44</v>
      </c>
      <c r="E51" s="75" t="s">
        <v>49</v>
      </c>
      <c r="F51" s="75" t="s">
        <v>99</v>
      </c>
      <c r="G51" s="75" t="s">
        <v>49</v>
      </c>
      <c r="H51" s="75" t="s">
        <v>152</v>
      </c>
      <c r="I51" s="75" t="s">
        <v>50</v>
      </c>
      <c r="J51" s="76">
        <f t="shared" si="1"/>
        <v>788</v>
      </c>
      <c r="K51" s="76">
        <f t="shared" si="1"/>
        <v>788</v>
      </c>
      <c r="L51" s="76">
        <f t="shared" si="0"/>
        <v>100</v>
      </c>
    </row>
    <row r="52" spans="1:12" ht="38.25">
      <c r="A52" s="93" t="s">
        <v>193</v>
      </c>
      <c r="B52" s="114">
        <v>650</v>
      </c>
      <c r="C52" s="77" t="s">
        <v>43</v>
      </c>
      <c r="D52" s="77" t="s">
        <v>44</v>
      </c>
      <c r="E52" s="77" t="s">
        <v>172</v>
      </c>
      <c r="F52" s="77" t="s">
        <v>99</v>
      </c>
      <c r="G52" s="77" t="s">
        <v>42</v>
      </c>
      <c r="H52" s="77" t="s">
        <v>194</v>
      </c>
      <c r="I52" s="77" t="s">
        <v>50</v>
      </c>
      <c r="J52" s="78">
        <f t="shared" si="1"/>
        <v>788</v>
      </c>
      <c r="K52" s="78">
        <f t="shared" si="1"/>
        <v>788</v>
      </c>
      <c r="L52" s="78">
        <f t="shared" si="0"/>
        <v>100</v>
      </c>
    </row>
    <row r="53" spans="1:12" ht="25.5">
      <c r="A53" s="79" t="s">
        <v>155</v>
      </c>
      <c r="B53" s="114">
        <v>650</v>
      </c>
      <c r="C53" s="77" t="s">
        <v>43</v>
      </c>
      <c r="D53" s="77" t="s">
        <v>44</v>
      </c>
      <c r="E53" s="77" t="s">
        <v>172</v>
      </c>
      <c r="F53" s="77" t="s">
        <v>99</v>
      </c>
      <c r="G53" s="77" t="s">
        <v>42</v>
      </c>
      <c r="H53" s="77" t="s">
        <v>194</v>
      </c>
      <c r="I53" s="77" t="s">
        <v>156</v>
      </c>
      <c r="J53" s="78">
        <v>788</v>
      </c>
      <c r="K53" s="78">
        <v>788</v>
      </c>
      <c r="L53" s="78">
        <f t="shared" si="0"/>
        <v>100</v>
      </c>
    </row>
    <row r="54" spans="1:12" ht="27">
      <c r="A54" s="94" t="s">
        <v>33</v>
      </c>
      <c r="B54" s="120">
        <v>650</v>
      </c>
      <c r="C54" s="72" t="s">
        <v>44</v>
      </c>
      <c r="D54" s="72" t="s">
        <v>49</v>
      </c>
      <c r="E54" s="72" t="s">
        <v>49</v>
      </c>
      <c r="F54" s="72" t="s">
        <v>99</v>
      </c>
      <c r="G54" s="72" t="s">
        <v>49</v>
      </c>
      <c r="H54" s="72" t="s">
        <v>152</v>
      </c>
      <c r="I54" s="72" t="s">
        <v>50</v>
      </c>
      <c r="J54" s="73">
        <f>J55+J58</f>
        <v>676.3</v>
      </c>
      <c r="K54" s="73">
        <f>K55+K58</f>
        <v>666.1</v>
      </c>
      <c r="L54" s="73">
        <f t="shared" si="0"/>
        <v>98.49179358272957</v>
      </c>
    </row>
    <row r="55" spans="1:12" ht="12.75">
      <c r="A55" s="84" t="s">
        <v>195</v>
      </c>
      <c r="B55" s="115">
        <v>650</v>
      </c>
      <c r="C55" s="75" t="s">
        <v>44</v>
      </c>
      <c r="D55" s="75" t="s">
        <v>45</v>
      </c>
      <c r="E55" s="75" t="s">
        <v>49</v>
      </c>
      <c r="F55" s="75" t="s">
        <v>99</v>
      </c>
      <c r="G55" s="75" t="s">
        <v>49</v>
      </c>
      <c r="H55" s="75" t="s">
        <v>152</v>
      </c>
      <c r="I55" s="75" t="s">
        <v>50</v>
      </c>
      <c r="J55" s="76">
        <f>J56</f>
        <v>102</v>
      </c>
      <c r="K55" s="76">
        <f>K56</f>
        <v>102</v>
      </c>
      <c r="L55" s="76">
        <f t="shared" si="0"/>
        <v>100</v>
      </c>
    </row>
    <row r="56" spans="1:12" ht="153">
      <c r="A56" s="82" t="s">
        <v>197</v>
      </c>
      <c r="B56" s="114">
        <v>650</v>
      </c>
      <c r="C56" s="77" t="s">
        <v>44</v>
      </c>
      <c r="D56" s="77" t="s">
        <v>45</v>
      </c>
      <c r="E56" s="77" t="s">
        <v>133</v>
      </c>
      <c r="F56" s="77" t="s">
        <v>98</v>
      </c>
      <c r="G56" s="77" t="s">
        <v>196</v>
      </c>
      <c r="H56" s="77" t="s">
        <v>198</v>
      </c>
      <c r="I56" s="77" t="s">
        <v>50</v>
      </c>
      <c r="J56" s="78">
        <f>J57</f>
        <v>102</v>
      </c>
      <c r="K56" s="78">
        <f>K57</f>
        <v>102</v>
      </c>
      <c r="L56" s="78">
        <f t="shared" si="0"/>
        <v>100</v>
      </c>
    </row>
    <row r="57" spans="1:12" ht="38.25">
      <c r="A57" s="82" t="s">
        <v>163</v>
      </c>
      <c r="B57" s="114">
        <v>650</v>
      </c>
      <c r="C57" s="77" t="s">
        <v>44</v>
      </c>
      <c r="D57" s="77" t="s">
        <v>45</v>
      </c>
      <c r="E57" s="77" t="s">
        <v>133</v>
      </c>
      <c r="F57" s="77" t="s">
        <v>98</v>
      </c>
      <c r="G57" s="77" t="s">
        <v>196</v>
      </c>
      <c r="H57" s="77" t="s">
        <v>198</v>
      </c>
      <c r="I57" s="77" t="s">
        <v>164</v>
      </c>
      <c r="J57" s="78">
        <v>102</v>
      </c>
      <c r="K57" s="78">
        <v>102</v>
      </c>
      <c r="L57" s="78">
        <f t="shared" si="0"/>
        <v>100</v>
      </c>
    </row>
    <row r="58" spans="1:12" ht="38.25">
      <c r="A58" s="84" t="s">
        <v>199</v>
      </c>
      <c r="B58" s="115">
        <v>650</v>
      </c>
      <c r="C58" s="75" t="s">
        <v>44</v>
      </c>
      <c r="D58" s="75" t="s">
        <v>52</v>
      </c>
      <c r="E58" s="75" t="s">
        <v>49</v>
      </c>
      <c r="F58" s="75" t="s">
        <v>99</v>
      </c>
      <c r="G58" s="75" t="s">
        <v>49</v>
      </c>
      <c r="H58" s="75" t="s">
        <v>152</v>
      </c>
      <c r="I58" s="75" t="s">
        <v>50</v>
      </c>
      <c r="J58" s="76">
        <f>J59</f>
        <v>574.3</v>
      </c>
      <c r="K58" s="76">
        <f>K59</f>
        <v>564.1</v>
      </c>
      <c r="L58" s="76">
        <f t="shared" si="0"/>
        <v>98.22392477799062</v>
      </c>
    </row>
    <row r="59" spans="1:12" ht="12.75">
      <c r="A59" s="82" t="s">
        <v>200</v>
      </c>
      <c r="B59" s="114">
        <v>650</v>
      </c>
      <c r="C59" s="77" t="s">
        <v>44</v>
      </c>
      <c r="D59" s="77" t="s">
        <v>52</v>
      </c>
      <c r="E59" s="77" t="s">
        <v>132</v>
      </c>
      <c r="F59" s="77" t="s">
        <v>98</v>
      </c>
      <c r="G59" s="77" t="s">
        <v>42</v>
      </c>
      <c r="H59" s="77" t="s">
        <v>178</v>
      </c>
      <c r="I59" s="77" t="s">
        <v>50</v>
      </c>
      <c r="J59" s="78">
        <f>J60+J61</f>
        <v>574.3</v>
      </c>
      <c r="K59" s="78">
        <f>K60+K61</f>
        <v>564.1</v>
      </c>
      <c r="L59" s="78">
        <f t="shared" si="0"/>
        <v>98.22392477799062</v>
      </c>
    </row>
    <row r="60" spans="1:12" ht="38.25">
      <c r="A60" s="82" t="s">
        <v>163</v>
      </c>
      <c r="B60" s="114">
        <v>650</v>
      </c>
      <c r="C60" s="77" t="s">
        <v>44</v>
      </c>
      <c r="D60" s="77" t="s">
        <v>52</v>
      </c>
      <c r="E60" s="77" t="s">
        <v>132</v>
      </c>
      <c r="F60" s="77" t="s">
        <v>98</v>
      </c>
      <c r="G60" s="77" t="s">
        <v>42</v>
      </c>
      <c r="H60" s="77" t="s">
        <v>178</v>
      </c>
      <c r="I60" s="77" t="s">
        <v>164</v>
      </c>
      <c r="J60" s="78">
        <v>565.3</v>
      </c>
      <c r="K60" s="78">
        <v>555.1</v>
      </c>
      <c r="L60" s="78">
        <f t="shared" si="0"/>
        <v>98.19564832832125</v>
      </c>
    </row>
    <row r="61" spans="1:12" ht="12.75">
      <c r="A61" s="82" t="s">
        <v>201</v>
      </c>
      <c r="B61" s="114">
        <v>650</v>
      </c>
      <c r="C61" s="77" t="s">
        <v>44</v>
      </c>
      <c r="D61" s="77" t="s">
        <v>52</v>
      </c>
      <c r="E61" s="77" t="s">
        <v>132</v>
      </c>
      <c r="F61" s="77" t="s">
        <v>98</v>
      </c>
      <c r="G61" s="77" t="s">
        <v>42</v>
      </c>
      <c r="H61" s="77" t="s">
        <v>178</v>
      </c>
      <c r="I61" s="77" t="s">
        <v>202</v>
      </c>
      <c r="J61" s="78">
        <v>9</v>
      </c>
      <c r="K61" s="78">
        <v>9</v>
      </c>
      <c r="L61" s="78">
        <f t="shared" si="0"/>
        <v>100</v>
      </c>
    </row>
    <row r="62" spans="1:12" ht="13.5">
      <c r="A62" s="71" t="s">
        <v>34</v>
      </c>
      <c r="B62" s="112">
        <v>650</v>
      </c>
      <c r="C62" s="72" t="s">
        <v>45</v>
      </c>
      <c r="D62" s="72" t="s">
        <v>49</v>
      </c>
      <c r="E62" s="72" t="s">
        <v>49</v>
      </c>
      <c r="F62" s="72" t="s">
        <v>99</v>
      </c>
      <c r="G62" s="72" t="s">
        <v>49</v>
      </c>
      <c r="H62" s="72" t="s">
        <v>152</v>
      </c>
      <c r="I62" s="72" t="s">
        <v>50</v>
      </c>
      <c r="J62" s="73">
        <f>J63+J71+J78+J81+J68</f>
        <v>7927.2</v>
      </c>
      <c r="K62" s="73">
        <f>K63+K71+K78+K81+K68</f>
        <v>7927.2</v>
      </c>
      <c r="L62" s="73">
        <f t="shared" si="0"/>
        <v>100</v>
      </c>
    </row>
    <row r="63" spans="1:12" ht="12.75">
      <c r="A63" s="85" t="s">
        <v>35</v>
      </c>
      <c r="B63" s="116">
        <v>650</v>
      </c>
      <c r="C63" s="75" t="s">
        <v>45</v>
      </c>
      <c r="D63" s="75" t="s">
        <v>42</v>
      </c>
      <c r="E63" s="75" t="s">
        <v>49</v>
      </c>
      <c r="F63" s="75" t="s">
        <v>99</v>
      </c>
      <c r="G63" s="75" t="s">
        <v>49</v>
      </c>
      <c r="H63" s="75" t="s">
        <v>152</v>
      </c>
      <c r="I63" s="75" t="s">
        <v>50</v>
      </c>
      <c r="J63" s="76">
        <f>J64+J66</f>
        <v>2455.1000000000004</v>
      </c>
      <c r="K63" s="76">
        <f>K64+K66</f>
        <v>2455.1000000000004</v>
      </c>
      <c r="L63" s="76">
        <f t="shared" si="0"/>
        <v>100</v>
      </c>
    </row>
    <row r="64" spans="1:12" ht="63.75">
      <c r="A64" s="89" t="s">
        <v>203</v>
      </c>
      <c r="B64" s="117">
        <v>650</v>
      </c>
      <c r="C64" s="77" t="s">
        <v>45</v>
      </c>
      <c r="D64" s="77" t="s">
        <v>42</v>
      </c>
      <c r="E64" s="77" t="s">
        <v>46</v>
      </c>
      <c r="F64" s="77" t="s">
        <v>98</v>
      </c>
      <c r="G64" s="77" t="s">
        <v>42</v>
      </c>
      <c r="H64" s="95" t="s">
        <v>204</v>
      </c>
      <c r="I64" s="77" t="s">
        <v>50</v>
      </c>
      <c r="J64" s="78">
        <f>J65</f>
        <v>1925.6000000000001</v>
      </c>
      <c r="K64" s="78">
        <f>K65</f>
        <v>1925.6000000000001</v>
      </c>
      <c r="L64" s="78">
        <f t="shared" si="0"/>
        <v>100</v>
      </c>
    </row>
    <row r="65" spans="1:12" ht="25.5">
      <c r="A65" s="82" t="s">
        <v>181</v>
      </c>
      <c r="B65" s="114">
        <v>650</v>
      </c>
      <c r="C65" s="77" t="s">
        <v>45</v>
      </c>
      <c r="D65" s="77" t="s">
        <v>42</v>
      </c>
      <c r="E65" s="77" t="s">
        <v>46</v>
      </c>
      <c r="F65" s="77" t="s">
        <v>98</v>
      </c>
      <c r="G65" s="77" t="s">
        <v>42</v>
      </c>
      <c r="H65" s="95" t="s">
        <v>204</v>
      </c>
      <c r="I65" s="77" t="s">
        <v>182</v>
      </c>
      <c r="J65" s="78">
        <f>2092.3-166.7</f>
        <v>1925.6000000000001</v>
      </c>
      <c r="K65" s="78">
        <f>2092.3-166.7</f>
        <v>1925.6000000000001</v>
      </c>
      <c r="L65" s="78">
        <f t="shared" si="0"/>
        <v>100</v>
      </c>
    </row>
    <row r="66" spans="1:12" ht="63.75">
      <c r="A66" s="82" t="s">
        <v>205</v>
      </c>
      <c r="B66" s="114">
        <v>650</v>
      </c>
      <c r="C66" s="77" t="s">
        <v>45</v>
      </c>
      <c r="D66" s="77" t="s">
        <v>42</v>
      </c>
      <c r="E66" s="77" t="s">
        <v>46</v>
      </c>
      <c r="F66" s="77" t="s">
        <v>98</v>
      </c>
      <c r="G66" s="77" t="s">
        <v>42</v>
      </c>
      <c r="H66" s="77" t="s">
        <v>206</v>
      </c>
      <c r="I66" s="77" t="s">
        <v>50</v>
      </c>
      <c r="J66" s="78">
        <f>J67</f>
        <v>529.5</v>
      </c>
      <c r="K66" s="78">
        <f>K67</f>
        <v>529.5</v>
      </c>
      <c r="L66" s="78">
        <f t="shared" si="0"/>
        <v>100</v>
      </c>
    </row>
    <row r="67" spans="1:12" ht="25.5">
      <c r="A67" s="82" t="s">
        <v>181</v>
      </c>
      <c r="B67" s="114">
        <v>650</v>
      </c>
      <c r="C67" s="77" t="s">
        <v>45</v>
      </c>
      <c r="D67" s="77" t="s">
        <v>42</v>
      </c>
      <c r="E67" s="77" t="s">
        <v>46</v>
      </c>
      <c r="F67" s="77" t="s">
        <v>98</v>
      </c>
      <c r="G67" s="77" t="s">
        <v>42</v>
      </c>
      <c r="H67" s="77" t="s">
        <v>206</v>
      </c>
      <c r="I67" s="77" t="s">
        <v>182</v>
      </c>
      <c r="J67" s="78">
        <v>529.5</v>
      </c>
      <c r="K67" s="78">
        <v>529.5</v>
      </c>
      <c r="L67" s="78">
        <f t="shared" si="0"/>
        <v>100</v>
      </c>
    </row>
    <row r="68" spans="1:12" ht="12.75">
      <c r="A68" s="84" t="s">
        <v>207</v>
      </c>
      <c r="B68" s="115" t="s">
        <v>229</v>
      </c>
      <c r="C68" s="75" t="s">
        <v>45</v>
      </c>
      <c r="D68" s="75" t="s">
        <v>196</v>
      </c>
      <c r="E68" s="75" t="s">
        <v>49</v>
      </c>
      <c r="F68" s="75" t="s">
        <v>99</v>
      </c>
      <c r="G68" s="75" t="s">
        <v>49</v>
      </c>
      <c r="H68" s="75" t="s">
        <v>152</v>
      </c>
      <c r="I68" s="75" t="s">
        <v>50</v>
      </c>
      <c r="J68" s="76">
        <f>J69</f>
        <v>215.5</v>
      </c>
      <c r="K68" s="76">
        <f>K69</f>
        <v>215.5</v>
      </c>
      <c r="L68" s="76">
        <f t="shared" si="0"/>
        <v>100</v>
      </c>
    </row>
    <row r="69" spans="1:12" ht="12.75">
      <c r="A69" s="82" t="s">
        <v>200</v>
      </c>
      <c r="B69" s="114">
        <v>650</v>
      </c>
      <c r="C69" s="96" t="s">
        <v>45</v>
      </c>
      <c r="D69" s="96" t="s">
        <v>196</v>
      </c>
      <c r="E69" s="96" t="s">
        <v>208</v>
      </c>
      <c r="F69" s="96" t="s">
        <v>101</v>
      </c>
      <c r="G69" s="96" t="s">
        <v>43</v>
      </c>
      <c r="H69" s="96" t="s">
        <v>178</v>
      </c>
      <c r="I69" s="96" t="s">
        <v>50</v>
      </c>
      <c r="J69" s="78">
        <f>J70</f>
        <v>215.5</v>
      </c>
      <c r="K69" s="78">
        <f>K70</f>
        <v>215.5</v>
      </c>
      <c r="L69" s="78">
        <f t="shared" si="0"/>
        <v>100</v>
      </c>
    </row>
    <row r="70" spans="1:12" ht="38.25">
      <c r="A70" s="82" t="s">
        <v>163</v>
      </c>
      <c r="B70" s="114">
        <v>650</v>
      </c>
      <c r="C70" s="77" t="s">
        <v>45</v>
      </c>
      <c r="D70" s="77" t="s">
        <v>196</v>
      </c>
      <c r="E70" s="77" t="s">
        <v>208</v>
      </c>
      <c r="F70" s="96" t="s">
        <v>101</v>
      </c>
      <c r="G70" s="96" t="s">
        <v>43</v>
      </c>
      <c r="H70" s="96" t="s">
        <v>178</v>
      </c>
      <c r="I70" s="96" t="s">
        <v>164</v>
      </c>
      <c r="J70" s="78">
        <v>215.5</v>
      </c>
      <c r="K70" s="78">
        <v>215.5</v>
      </c>
      <c r="L70" s="78">
        <f t="shared" si="0"/>
        <v>100</v>
      </c>
    </row>
    <row r="71" spans="1:12" ht="12.75">
      <c r="A71" s="84" t="s">
        <v>209</v>
      </c>
      <c r="B71" s="115">
        <v>650</v>
      </c>
      <c r="C71" s="75" t="s">
        <v>45</v>
      </c>
      <c r="D71" s="75" t="s">
        <v>52</v>
      </c>
      <c r="E71" s="75" t="s">
        <v>49</v>
      </c>
      <c r="F71" s="75" t="s">
        <v>99</v>
      </c>
      <c r="G71" s="75" t="s">
        <v>49</v>
      </c>
      <c r="H71" s="75" t="s">
        <v>152</v>
      </c>
      <c r="I71" s="75" t="s">
        <v>50</v>
      </c>
      <c r="J71" s="76">
        <f>J72+J74+J76</f>
        <v>5016.2</v>
      </c>
      <c r="K71" s="76">
        <f>K72+K74+K76</f>
        <v>5016.2</v>
      </c>
      <c r="L71" s="76">
        <f t="shared" si="0"/>
        <v>100</v>
      </c>
    </row>
    <row r="72" spans="1:12" ht="76.5">
      <c r="A72" s="92" t="s">
        <v>210</v>
      </c>
      <c r="B72" s="121">
        <v>650</v>
      </c>
      <c r="C72" s="96" t="s">
        <v>45</v>
      </c>
      <c r="D72" s="96" t="s">
        <v>52</v>
      </c>
      <c r="E72" s="96" t="s">
        <v>208</v>
      </c>
      <c r="F72" s="96" t="s">
        <v>101</v>
      </c>
      <c r="G72" s="96" t="s">
        <v>43</v>
      </c>
      <c r="H72" s="96" t="s">
        <v>211</v>
      </c>
      <c r="I72" s="96" t="s">
        <v>50</v>
      </c>
      <c r="J72" s="97">
        <f>J73</f>
        <v>0</v>
      </c>
      <c r="K72" s="97">
        <f>K73</f>
        <v>0</v>
      </c>
      <c r="L72" s="97" t="s">
        <v>56</v>
      </c>
    </row>
    <row r="73" spans="1:12" ht="38.25">
      <c r="A73" s="82" t="s">
        <v>163</v>
      </c>
      <c r="B73" s="114">
        <v>650</v>
      </c>
      <c r="C73" s="96" t="s">
        <v>45</v>
      </c>
      <c r="D73" s="96" t="s">
        <v>52</v>
      </c>
      <c r="E73" s="96" t="s">
        <v>208</v>
      </c>
      <c r="F73" s="96" t="s">
        <v>101</v>
      </c>
      <c r="G73" s="96" t="s">
        <v>43</v>
      </c>
      <c r="H73" s="96" t="s">
        <v>211</v>
      </c>
      <c r="I73" s="96" t="s">
        <v>164</v>
      </c>
      <c r="J73" s="97">
        <v>0</v>
      </c>
      <c r="K73" s="97">
        <v>0</v>
      </c>
      <c r="L73" s="97" t="s">
        <v>56</v>
      </c>
    </row>
    <row r="74" spans="1:12" ht="12.75">
      <c r="A74" s="82" t="s">
        <v>200</v>
      </c>
      <c r="B74" s="114">
        <v>650</v>
      </c>
      <c r="C74" s="96" t="s">
        <v>45</v>
      </c>
      <c r="D74" s="96" t="s">
        <v>52</v>
      </c>
      <c r="E74" s="96" t="s">
        <v>208</v>
      </c>
      <c r="F74" s="96" t="s">
        <v>101</v>
      </c>
      <c r="G74" s="96" t="s">
        <v>43</v>
      </c>
      <c r="H74" s="96" t="s">
        <v>178</v>
      </c>
      <c r="I74" s="96" t="s">
        <v>50</v>
      </c>
      <c r="J74" s="97">
        <f>J75</f>
        <v>5007</v>
      </c>
      <c r="K74" s="97">
        <f>K75</f>
        <v>5007</v>
      </c>
      <c r="L74" s="97">
        <f aca="true" t="shared" si="2" ref="L74:L117">K74/J74*100</f>
        <v>100</v>
      </c>
    </row>
    <row r="75" spans="1:12" ht="38.25">
      <c r="A75" s="82" t="s">
        <v>163</v>
      </c>
      <c r="B75" s="114">
        <v>650</v>
      </c>
      <c r="C75" s="77" t="s">
        <v>45</v>
      </c>
      <c r="D75" s="77" t="s">
        <v>52</v>
      </c>
      <c r="E75" s="77" t="s">
        <v>208</v>
      </c>
      <c r="F75" s="96" t="s">
        <v>101</v>
      </c>
      <c r="G75" s="96" t="s">
        <v>43</v>
      </c>
      <c r="H75" s="96" t="s">
        <v>178</v>
      </c>
      <c r="I75" s="96" t="s">
        <v>164</v>
      </c>
      <c r="J75" s="97">
        <v>5007</v>
      </c>
      <c r="K75" s="97">
        <v>5007</v>
      </c>
      <c r="L75" s="97">
        <f t="shared" si="2"/>
        <v>100</v>
      </c>
    </row>
    <row r="76" spans="1:12" ht="76.5">
      <c r="A76" s="92" t="s">
        <v>158</v>
      </c>
      <c r="B76" s="121">
        <v>650</v>
      </c>
      <c r="C76" s="77" t="s">
        <v>45</v>
      </c>
      <c r="D76" s="98" t="s">
        <v>52</v>
      </c>
      <c r="E76" s="95" t="s">
        <v>157</v>
      </c>
      <c r="F76" s="100" t="s">
        <v>101</v>
      </c>
      <c r="G76" s="100" t="s">
        <v>42</v>
      </c>
      <c r="H76" s="100" t="s">
        <v>159</v>
      </c>
      <c r="I76" s="77" t="s">
        <v>50</v>
      </c>
      <c r="J76" s="97">
        <f>J77</f>
        <v>9.2</v>
      </c>
      <c r="K76" s="97">
        <f>K77</f>
        <v>9.2</v>
      </c>
      <c r="L76" s="97">
        <f t="shared" si="2"/>
        <v>100</v>
      </c>
    </row>
    <row r="77" spans="1:12" ht="12.75">
      <c r="A77" s="101" t="s">
        <v>21</v>
      </c>
      <c r="B77" s="121">
        <v>650</v>
      </c>
      <c r="C77" s="77" t="s">
        <v>45</v>
      </c>
      <c r="D77" s="98" t="s">
        <v>52</v>
      </c>
      <c r="E77" s="95" t="s">
        <v>157</v>
      </c>
      <c r="F77" s="100" t="s">
        <v>101</v>
      </c>
      <c r="G77" s="100" t="s">
        <v>42</v>
      </c>
      <c r="H77" s="100" t="s">
        <v>159</v>
      </c>
      <c r="I77" s="77" t="s">
        <v>160</v>
      </c>
      <c r="J77" s="97">
        <v>9.2</v>
      </c>
      <c r="K77" s="97">
        <v>9.2</v>
      </c>
      <c r="L77" s="97">
        <f t="shared" si="2"/>
        <v>100</v>
      </c>
    </row>
    <row r="78" spans="1:12" ht="12.75">
      <c r="A78" s="30" t="s">
        <v>36</v>
      </c>
      <c r="B78" s="119">
        <v>650</v>
      </c>
      <c r="C78" s="75" t="s">
        <v>45</v>
      </c>
      <c r="D78" s="75" t="s">
        <v>133</v>
      </c>
      <c r="E78" s="75" t="s">
        <v>49</v>
      </c>
      <c r="F78" s="75" t="s">
        <v>99</v>
      </c>
      <c r="G78" s="75" t="s">
        <v>49</v>
      </c>
      <c r="H78" s="75" t="s">
        <v>152</v>
      </c>
      <c r="I78" s="75" t="s">
        <v>50</v>
      </c>
      <c r="J78" s="76">
        <f>J79</f>
        <v>236.4</v>
      </c>
      <c r="K78" s="76">
        <f>K79</f>
        <v>236.4</v>
      </c>
      <c r="L78" s="76">
        <f t="shared" si="2"/>
        <v>100</v>
      </c>
    </row>
    <row r="79" spans="1:12" ht="12.75">
      <c r="A79" s="102" t="s">
        <v>89</v>
      </c>
      <c r="B79" s="122">
        <v>650</v>
      </c>
      <c r="C79" s="77" t="s">
        <v>45</v>
      </c>
      <c r="D79" s="77" t="s">
        <v>133</v>
      </c>
      <c r="E79" s="77" t="s">
        <v>59</v>
      </c>
      <c r="F79" s="77" t="s">
        <v>100</v>
      </c>
      <c r="G79" s="77" t="s">
        <v>42</v>
      </c>
      <c r="H79" s="77" t="s">
        <v>212</v>
      </c>
      <c r="I79" s="77" t="s">
        <v>50</v>
      </c>
      <c r="J79" s="78">
        <f>J80</f>
        <v>236.4</v>
      </c>
      <c r="K79" s="78">
        <f>K80</f>
        <v>236.4</v>
      </c>
      <c r="L79" s="78">
        <f t="shared" si="2"/>
        <v>100</v>
      </c>
    </row>
    <row r="80" spans="1:12" ht="38.25">
      <c r="A80" s="102" t="s">
        <v>163</v>
      </c>
      <c r="B80" s="122">
        <v>650</v>
      </c>
      <c r="C80" s="77" t="s">
        <v>45</v>
      </c>
      <c r="D80" s="77" t="s">
        <v>133</v>
      </c>
      <c r="E80" s="77" t="s">
        <v>59</v>
      </c>
      <c r="F80" s="77" t="s">
        <v>100</v>
      </c>
      <c r="G80" s="77" t="s">
        <v>42</v>
      </c>
      <c r="H80" s="77" t="s">
        <v>212</v>
      </c>
      <c r="I80" s="77" t="s">
        <v>164</v>
      </c>
      <c r="J80" s="78">
        <v>236.4</v>
      </c>
      <c r="K80" s="78">
        <v>236.4</v>
      </c>
      <c r="L80" s="78">
        <f t="shared" si="2"/>
        <v>100</v>
      </c>
    </row>
    <row r="81" spans="1:12" ht="25.5">
      <c r="A81" s="103" t="s">
        <v>213</v>
      </c>
      <c r="B81" s="119" t="s">
        <v>229</v>
      </c>
      <c r="C81" s="75" t="s">
        <v>45</v>
      </c>
      <c r="D81" s="75" t="s">
        <v>97</v>
      </c>
      <c r="E81" s="75" t="s">
        <v>49</v>
      </c>
      <c r="F81" s="75" t="s">
        <v>99</v>
      </c>
      <c r="G81" s="75" t="s">
        <v>49</v>
      </c>
      <c r="H81" s="75" t="s">
        <v>152</v>
      </c>
      <c r="I81" s="75" t="s">
        <v>50</v>
      </c>
      <c r="J81" s="76">
        <f>J82</f>
        <v>4</v>
      </c>
      <c r="K81" s="76">
        <f>K82</f>
        <v>4</v>
      </c>
      <c r="L81" s="76">
        <f t="shared" si="2"/>
        <v>100</v>
      </c>
    </row>
    <row r="82" spans="1:12" ht="76.5">
      <c r="A82" s="82" t="s">
        <v>158</v>
      </c>
      <c r="B82" s="114">
        <v>650</v>
      </c>
      <c r="C82" s="77" t="s">
        <v>45</v>
      </c>
      <c r="D82" s="77" t="s">
        <v>97</v>
      </c>
      <c r="E82" s="77" t="s">
        <v>157</v>
      </c>
      <c r="F82" s="77" t="s">
        <v>101</v>
      </c>
      <c r="G82" s="77" t="s">
        <v>42</v>
      </c>
      <c r="H82" s="77" t="s">
        <v>159</v>
      </c>
      <c r="I82" s="77" t="s">
        <v>50</v>
      </c>
      <c r="J82" s="78">
        <f>J83</f>
        <v>4</v>
      </c>
      <c r="K82" s="78">
        <f>K83</f>
        <v>4</v>
      </c>
      <c r="L82" s="78">
        <f t="shared" si="2"/>
        <v>100</v>
      </c>
    </row>
    <row r="83" spans="1:12" ht="12.75">
      <c r="A83" s="83" t="s">
        <v>21</v>
      </c>
      <c r="B83" s="114">
        <v>650</v>
      </c>
      <c r="C83" s="77" t="s">
        <v>45</v>
      </c>
      <c r="D83" s="77" t="s">
        <v>97</v>
      </c>
      <c r="E83" s="77" t="s">
        <v>157</v>
      </c>
      <c r="F83" s="77" t="s">
        <v>101</v>
      </c>
      <c r="G83" s="77" t="s">
        <v>42</v>
      </c>
      <c r="H83" s="77" t="s">
        <v>159</v>
      </c>
      <c r="I83" s="77" t="s">
        <v>160</v>
      </c>
      <c r="J83" s="78">
        <v>4</v>
      </c>
      <c r="K83" s="78">
        <v>4</v>
      </c>
      <c r="L83" s="78">
        <f t="shared" si="2"/>
        <v>100</v>
      </c>
    </row>
    <row r="84" spans="1:12" ht="13.5">
      <c r="A84" s="71" t="s">
        <v>37</v>
      </c>
      <c r="B84" s="112">
        <v>650</v>
      </c>
      <c r="C84" s="72" t="s">
        <v>46</v>
      </c>
      <c r="D84" s="72" t="s">
        <v>49</v>
      </c>
      <c r="E84" s="72" t="s">
        <v>49</v>
      </c>
      <c r="F84" s="72" t="s">
        <v>99</v>
      </c>
      <c r="G84" s="72" t="s">
        <v>49</v>
      </c>
      <c r="H84" s="72" t="s">
        <v>152</v>
      </c>
      <c r="I84" s="72" t="s">
        <v>50</v>
      </c>
      <c r="J84" s="73">
        <f>J85+J92+J103</f>
        <v>10170.9</v>
      </c>
      <c r="K84" s="73">
        <f>K85+K92+K103</f>
        <v>9815.2</v>
      </c>
      <c r="L84" s="73">
        <f t="shared" si="2"/>
        <v>96.5027677000069</v>
      </c>
    </row>
    <row r="85" spans="1:12" ht="12.75">
      <c r="A85" s="104" t="s">
        <v>30</v>
      </c>
      <c r="B85" s="119">
        <v>650</v>
      </c>
      <c r="C85" s="105" t="s">
        <v>46</v>
      </c>
      <c r="D85" s="105" t="s">
        <v>42</v>
      </c>
      <c r="E85" s="105" t="s">
        <v>49</v>
      </c>
      <c r="F85" s="105" t="s">
        <v>99</v>
      </c>
      <c r="G85" s="105" t="s">
        <v>49</v>
      </c>
      <c r="H85" s="105" t="s">
        <v>152</v>
      </c>
      <c r="I85" s="105" t="s">
        <v>50</v>
      </c>
      <c r="J85" s="76">
        <f>J86+J88+J90</f>
        <v>1385.9</v>
      </c>
      <c r="K85" s="76">
        <f>K86+K88+K90</f>
        <v>1348.2</v>
      </c>
      <c r="L85" s="76">
        <f t="shared" si="2"/>
        <v>97.27974601342088</v>
      </c>
    </row>
    <row r="86" spans="1:12" ht="38.25">
      <c r="A86" s="108" t="s">
        <v>214</v>
      </c>
      <c r="B86" s="114">
        <v>650</v>
      </c>
      <c r="C86" s="107" t="s">
        <v>46</v>
      </c>
      <c r="D86" s="107" t="s">
        <v>42</v>
      </c>
      <c r="E86" s="107" t="s">
        <v>52</v>
      </c>
      <c r="F86" s="107" t="s">
        <v>100</v>
      </c>
      <c r="G86" s="107" t="s">
        <v>43</v>
      </c>
      <c r="H86" s="107" t="s">
        <v>215</v>
      </c>
      <c r="I86" s="107" t="s">
        <v>50</v>
      </c>
      <c r="J86" s="97">
        <f>J87</f>
        <v>442</v>
      </c>
      <c r="K86" s="97">
        <f>K87</f>
        <v>404.3</v>
      </c>
      <c r="L86" s="97">
        <f t="shared" si="2"/>
        <v>91.47058823529413</v>
      </c>
    </row>
    <row r="87" spans="1:12" ht="38.25">
      <c r="A87" s="102" t="s">
        <v>163</v>
      </c>
      <c r="B87" s="122">
        <v>650</v>
      </c>
      <c r="C87" s="107" t="s">
        <v>46</v>
      </c>
      <c r="D87" s="107" t="s">
        <v>42</v>
      </c>
      <c r="E87" s="107" t="s">
        <v>52</v>
      </c>
      <c r="F87" s="107" t="s">
        <v>100</v>
      </c>
      <c r="G87" s="107" t="s">
        <v>43</v>
      </c>
      <c r="H87" s="107" t="s">
        <v>215</v>
      </c>
      <c r="I87" s="107" t="s">
        <v>164</v>
      </c>
      <c r="J87" s="97">
        <v>442</v>
      </c>
      <c r="K87" s="97">
        <v>404.3</v>
      </c>
      <c r="L87" s="97">
        <f t="shared" si="2"/>
        <v>91.47058823529413</v>
      </c>
    </row>
    <row r="88" spans="1:12" ht="12.75">
      <c r="A88" s="106" t="s">
        <v>216</v>
      </c>
      <c r="B88" s="114">
        <v>650</v>
      </c>
      <c r="C88" s="96" t="s">
        <v>46</v>
      </c>
      <c r="D88" s="96" t="s">
        <v>42</v>
      </c>
      <c r="E88" s="96" t="s">
        <v>52</v>
      </c>
      <c r="F88" s="96" t="s">
        <v>114</v>
      </c>
      <c r="G88" s="96" t="s">
        <v>43</v>
      </c>
      <c r="H88" s="96" t="s">
        <v>217</v>
      </c>
      <c r="I88" s="96" t="s">
        <v>50</v>
      </c>
      <c r="J88" s="97">
        <f>J89</f>
        <v>674.9</v>
      </c>
      <c r="K88" s="97">
        <f>K89</f>
        <v>674.9</v>
      </c>
      <c r="L88" s="97">
        <f t="shared" si="2"/>
        <v>100</v>
      </c>
    </row>
    <row r="89" spans="1:12" ht="63.75">
      <c r="A89" s="106" t="s">
        <v>218</v>
      </c>
      <c r="B89" s="114">
        <v>650</v>
      </c>
      <c r="C89" s="96" t="s">
        <v>46</v>
      </c>
      <c r="D89" s="96" t="s">
        <v>42</v>
      </c>
      <c r="E89" s="96" t="s">
        <v>52</v>
      </c>
      <c r="F89" s="96" t="s">
        <v>114</v>
      </c>
      <c r="G89" s="96" t="s">
        <v>43</v>
      </c>
      <c r="H89" s="96" t="s">
        <v>217</v>
      </c>
      <c r="I89" s="96" t="s">
        <v>219</v>
      </c>
      <c r="J89" s="97">
        <v>674.9</v>
      </c>
      <c r="K89" s="97">
        <v>674.9</v>
      </c>
      <c r="L89" s="97">
        <f t="shared" si="2"/>
        <v>100</v>
      </c>
    </row>
    <row r="90" spans="1:12" ht="38.25">
      <c r="A90" s="82" t="s">
        <v>220</v>
      </c>
      <c r="B90" s="114">
        <v>650</v>
      </c>
      <c r="C90" s="96" t="s">
        <v>46</v>
      </c>
      <c r="D90" s="96" t="s">
        <v>42</v>
      </c>
      <c r="E90" s="96" t="s">
        <v>52</v>
      </c>
      <c r="F90" s="96" t="s">
        <v>94</v>
      </c>
      <c r="G90" s="96" t="s">
        <v>43</v>
      </c>
      <c r="H90" s="96" t="s">
        <v>178</v>
      </c>
      <c r="I90" s="96" t="s">
        <v>50</v>
      </c>
      <c r="J90" s="97">
        <f>J91</f>
        <v>269</v>
      </c>
      <c r="K90" s="97">
        <f>K91</f>
        <v>269</v>
      </c>
      <c r="L90" s="97">
        <f t="shared" si="2"/>
        <v>100</v>
      </c>
    </row>
    <row r="91" spans="1:12" ht="38.25">
      <c r="A91" s="102" t="s">
        <v>163</v>
      </c>
      <c r="B91" s="122">
        <v>650</v>
      </c>
      <c r="C91" s="96" t="s">
        <v>46</v>
      </c>
      <c r="D91" s="96" t="s">
        <v>42</v>
      </c>
      <c r="E91" s="96" t="s">
        <v>52</v>
      </c>
      <c r="F91" s="96" t="s">
        <v>94</v>
      </c>
      <c r="G91" s="96" t="s">
        <v>43</v>
      </c>
      <c r="H91" s="96" t="s">
        <v>178</v>
      </c>
      <c r="I91" s="96" t="s">
        <v>164</v>
      </c>
      <c r="J91" s="97">
        <v>269</v>
      </c>
      <c r="K91" s="97">
        <v>269</v>
      </c>
      <c r="L91" s="97">
        <f t="shared" si="2"/>
        <v>100</v>
      </c>
    </row>
    <row r="92" spans="1:12" ht="12.75">
      <c r="A92" s="103" t="s">
        <v>31</v>
      </c>
      <c r="B92" s="119">
        <v>650</v>
      </c>
      <c r="C92" s="75" t="s">
        <v>46</v>
      </c>
      <c r="D92" s="75" t="s">
        <v>43</v>
      </c>
      <c r="E92" s="75" t="s">
        <v>49</v>
      </c>
      <c r="F92" s="75" t="s">
        <v>99</v>
      </c>
      <c r="G92" s="75" t="s">
        <v>49</v>
      </c>
      <c r="H92" s="75" t="s">
        <v>152</v>
      </c>
      <c r="I92" s="75" t="s">
        <v>50</v>
      </c>
      <c r="J92" s="76">
        <f>J93+J95+J97+J99+J101</f>
        <v>6768.5</v>
      </c>
      <c r="K92" s="76">
        <f>K93+K95+K97+K99+K101</f>
        <v>6453.700000000001</v>
      </c>
      <c r="L92" s="76">
        <f t="shared" si="2"/>
        <v>95.34904336263575</v>
      </c>
    </row>
    <row r="93" spans="1:12" ht="89.25">
      <c r="A93" s="109" t="s">
        <v>221</v>
      </c>
      <c r="B93" s="123">
        <v>650</v>
      </c>
      <c r="C93" s="96" t="s">
        <v>46</v>
      </c>
      <c r="D93" s="96" t="s">
        <v>43</v>
      </c>
      <c r="E93" s="96" t="s">
        <v>52</v>
      </c>
      <c r="F93" s="96" t="s">
        <v>98</v>
      </c>
      <c r="G93" s="96" t="s">
        <v>43</v>
      </c>
      <c r="H93" s="99" t="s">
        <v>222</v>
      </c>
      <c r="I93" s="96" t="s">
        <v>50</v>
      </c>
      <c r="J93" s="97">
        <f>J94</f>
        <v>622.5</v>
      </c>
      <c r="K93" s="97">
        <f>K94</f>
        <v>622.5</v>
      </c>
      <c r="L93" s="97">
        <f t="shared" si="2"/>
        <v>100</v>
      </c>
    </row>
    <row r="94" spans="1:12" ht="38.25">
      <c r="A94" s="102" t="s">
        <v>163</v>
      </c>
      <c r="B94" s="122">
        <v>650</v>
      </c>
      <c r="C94" s="96" t="s">
        <v>46</v>
      </c>
      <c r="D94" s="96" t="s">
        <v>43</v>
      </c>
      <c r="E94" s="96" t="s">
        <v>52</v>
      </c>
      <c r="F94" s="96" t="s">
        <v>98</v>
      </c>
      <c r="G94" s="96" t="s">
        <v>43</v>
      </c>
      <c r="H94" s="99" t="s">
        <v>222</v>
      </c>
      <c r="I94" s="96" t="s">
        <v>164</v>
      </c>
      <c r="J94" s="97">
        <v>622.5</v>
      </c>
      <c r="K94" s="97">
        <v>622.5</v>
      </c>
      <c r="L94" s="97">
        <f t="shared" si="2"/>
        <v>100</v>
      </c>
    </row>
    <row r="95" spans="1:12" ht="76.5">
      <c r="A95" s="92" t="s">
        <v>223</v>
      </c>
      <c r="B95" s="121">
        <v>650</v>
      </c>
      <c r="C95" s="110" t="s">
        <v>46</v>
      </c>
      <c r="D95" s="99" t="s">
        <v>43</v>
      </c>
      <c r="E95" s="99" t="s">
        <v>52</v>
      </c>
      <c r="F95" s="99" t="s">
        <v>98</v>
      </c>
      <c r="G95" s="99" t="s">
        <v>43</v>
      </c>
      <c r="H95" s="99" t="s">
        <v>224</v>
      </c>
      <c r="I95" s="96" t="s">
        <v>50</v>
      </c>
      <c r="J95" s="97">
        <f>J96</f>
        <v>0</v>
      </c>
      <c r="K95" s="97">
        <f>K96</f>
        <v>0</v>
      </c>
      <c r="L95" s="97" t="s">
        <v>56</v>
      </c>
    </row>
    <row r="96" spans="1:12" ht="38.25">
      <c r="A96" s="102" t="s">
        <v>163</v>
      </c>
      <c r="B96" s="123">
        <v>650</v>
      </c>
      <c r="C96" s="110" t="s">
        <v>46</v>
      </c>
      <c r="D96" s="99" t="s">
        <v>43</v>
      </c>
      <c r="E96" s="99" t="s">
        <v>52</v>
      </c>
      <c r="F96" s="99" t="s">
        <v>98</v>
      </c>
      <c r="G96" s="99" t="s">
        <v>43</v>
      </c>
      <c r="H96" s="99" t="s">
        <v>224</v>
      </c>
      <c r="I96" s="96" t="s">
        <v>164</v>
      </c>
      <c r="J96" s="97">
        <v>0</v>
      </c>
      <c r="K96" s="97">
        <v>0</v>
      </c>
      <c r="L96" s="97" t="s">
        <v>56</v>
      </c>
    </row>
    <row r="97" spans="1:12" ht="12.75">
      <c r="A97" s="106" t="s">
        <v>216</v>
      </c>
      <c r="B97" s="114">
        <v>650</v>
      </c>
      <c r="C97" s="96" t="s">
        <v>46</v>
      </c>
      <c r="D97" s="96" t="s">
        <v>43</v>
      </c>
      <c r="E97" s="96" t="s">
        <v>52</v>
      </c>
      <c r="F97" s="96" t="s">
        <v>114</v>
      </c>
      <c r="G97" s="96" t="s">
        <v>43</v>
      </c>
      <c r="H97" s="96" t="s">
        <v>217</v>
      </c>
      <c r="I97" s="96" t="s">
        <v>50</v>
      </c>
      <c r="J97" s="97">
        <f>J98</f>
        <v>6064.4</v>
      </c>
      <c r="K97" s="97">
        <f>K98</f>
        <v>5749.6</v>
      </c>
      <c r="L97" s="97">
        <f t="shared" si="2"/>
        <v>94.8090495349911</v>
      </c>
    </row>
    <row r="98" spans="1:12" ht="63.75">
      <c r="A98" s="106" t="s">
        <v>218</v>
      </c>
      <c r="B98" s="114">
        <v>650</v>
      </c>
      <c r="C98" s="96" t="s">
        <v>46</v>
      </c>
      <c r="D98" s="96" t="s">
        <v>43</v>
      </c>
      <c r="E98" s="96" t="s">
        <v>52</v>
      </c>
      <c r="F98" s="96" t="s">
        <v>114</v>
      </c>
      <c r="G98" s="96" t="s">
        <v>43</v>
      </c>
      <c r="H98" s="96" t="s">
        <v>217</v>
      </c>
      <c r="I98" s="96" t="s">
        <v>219</v>
      </c>
      <c r="J98" s="97">
        <v>6064.4</v>
      </c>
      <c r="K98" s="97">
        <v>5749.6</v>
      </c>
      <c r="L98" s="97">
        <f t="shared" si="2"/>
        <v>94.8090495349911</v>
      </c>
    </row>
    <row r="99" spans="1:12" ht="12.75">
      <c r="A99" s="92" t="s">
        <v>200</v>
      </c>
      <c r="B99" s="121">
        <v>650</v>
      </c>
      <c r="C99" s="96" t="s">
        <v>46</v>
      </c>
      <c r="D99" s="96" t="s">
        <v>43</v>
      </c>
      <c r="E99" s="96" t="s">
        <v>52</v>
      </c>
      <c r="F99" s="96" t="s">
        <v>94</v>
      </c>
      <c r="G99" s="96" t="s">
        <v>44</v>
      </c>
      <c r="H99" s="96" t="s">
        <v>178</v>
      </c>
      <c r="I99" s="96" t="s">
        <v>50</v>
      </c>
      <c r="J99" s="97">
        <f>J100</f>
        <v>40</v>
      </c>
      <c r="K99" s="97">
        <f>K100</f>
        <v>40</v>
      </c>
      <c r="L99" s="97">
        <f t="shared" si="2"/>
        <v>100</v>
      </c>
    </row>
    <row r="100" spans="1:12" ht="38.25">
      <c r="A100" s="102" t="s">
        <v>163</v>
      </c>
      <c r="B100" s="122">
        <v>650</v>
      </c>
      <c r="C100" s="96" t="s">
        <v>46</v>
      </c>
      <c r="D100" s="96" t="s">
        <v>43</v>
      </c>
      <c r="E100" s="96" t="s">
        <v>52</v>
      </c>
      <c r="F100" s="96" t="s">
        <v>94</v>
      </c>
      <c r="G100" s="96" t="s">
        <v>44</v>
      </c>
      <c r="H100" s="96" t="s">
        <v>178</v>
      </c>
      <c r="I100" s="96" t="s">
        <v>164</v>
      </c>
      <c r="J100" s="97">
        <v>40</v>
      </c>
      <c r="K100" s="97">
        <v>40</v>
      </c>
      <c r="L100" s="97">
        <f t="shared" si="2"/>
        <v>100</v>
      </c>
    </row>
    <row r="101" spans="1:12" ht="76.5">
      <c r="A101" s="92" t="s">
        <v>158</v>
      </c>
      <c r="B101" s="121">
        <v>650</v>
      </c>
      <c r="C101" s="96" t="s">
        <v>46</v>
      </c>
      <c r="D101" s="96" t="s">
        <v>43</v>
      </c>
      <c r="E101" s="95" t="s">
        <v>157</v>
      </c>
      <c r="F101" s="100" t="s">
        <v>101</v>
      </c>
      <c r="G101" s="100" t="s">
        <v>42</v>
      </c>
      <c r="H101" s="100" t="s">
        <v>159</v>
      </c>
      <c r="I101" s="77" t="s">
        <v>50</v>
      </c>
      <c r="J101" s="97">
        <f>J102</f>
        <v>41.6</v>
      </c>
      <c r="K101" s="97">
        <f>K102</f>
        <v>41.6</v>
      </c>
      <c r="L101" s="97">
        <f t="shared" si="2"/>
        <v>100</v>
      </c>
    </row>
    <row r="102" spans="1:12" ht="12.75">
      <c r="A102" s="101" t="s">
        <v>21</v>
      </c>
      <c r="B102" s="121">
        <v>650</v>
      </c>
      <c r="C102" s="96" t="s">
        <v>46</v>
      </c>
      <c r="D102" s="96" t="s">
        <v>43</v>
      </c>
      <c r="E102" s="95" t="s">
        <v>157</v>
      </c>
      <c r="F102" s="100" t="s">
        <v>101</v>
      </c>
      <c r="G102" s="100" t="s">
        <v>42</v>
      </c>
      <c r="H102" s="100" t="s">
        <v>159</v>
      </c>
      <c r="I102" s="77" t="s">
        <v>160</v>
      </c>
      <c r="J102" s="97">
        <v>41.6</v>
      </c>
      <c r="K102" s="97">
        <v>41.6</v>
      </c>
      <c r="L102" s="97">
        <f t="shared" si="2"/>
        <v>100</v>
      </c>
    </row>
    <row r="103" spans="1:12" ht="12.75">
      <c r="A103" s="103" t="s">
        <v>53</v>
      </c>
      <c r="B103" s="119">
        <v>650</v>
      </c>
      <c r="C103" s="75" t="s">
        <v>46</v>
      </c>
      <c r="D103" s="75" t="s">
        <v>44</v>
      </c>
      <c r="E103" s="75" t="s">
        <v>49</v>
      </c>
      <c r="F103" s="75" t="s">
        <v>99</v>
      </c>
      <c r="G103" s="75" t="s">
        <v>49</v>
      </c>
      <c r="H103" s="75" t="s">
        <v>152</v>
      </c>
      <c r="I103" s="75" t="s">
        <v>50</v>
      </c>
      <c r="J103" s="76">
        <f>J104+J107+J109+J111</f>
        <v>2016.5</v>
      </c>
      <c r="K103" s="76">
        <f>K104+K107+K109+K111</f>
        <v>2013.3000000000002</v>
      </c>
      <c r="L103" s="76">
        <f t="shared" si="2"/>
        <v>99.84130919910737</v>
      </c>
    </row>
    <row r="104" spans="1:12" ht="12.75">
      <c r="A104" s="92" t="s">
        <v>200</v>
      </c>
      <c r="B104" s="121">
        <v>650</v>
      </c>
      <c r="C104" s="77" t="s">
        <v>46</v>
      </c>
      <c r="D104" s="77" t="s">
        <v>44</v>
      </c>
      <c r="E104" s="77" t="s">
        <v>43</v>
      </c>
      <c r="F104" s="77" t="s">
        <v>98</v>
      </c>
      <c r="G104" s="77" t="s">
        <v>42</v>
      </c>
      <c r="H104" s="77" t="s">
        <v>178</v>
      </c>
      <c r="I104" s="77" t="s">
        <v>50</v>
      </c>
      <c r="J104" s="78">
        <f>J105+J106</f>
        <v>526.2</v>
      </c>
      <c r="K104" s="78">
        <f>K105+K106</f>
        <v>526.2</v>
      </c>
      <c r="L104" s="78">
        <f t="shared" si="2"/>
        <v>100</v>
      </c>
    </row>
    <row r="105" spans="1:12" ht="25.5">
      <c r="A105" s="82" t="s">
        <v>181</v>
      </c>
      <c r="B105" s="114">
        <v>650</v>
      </c>
      <c r="C105" s="77" t="s">
        <v>46</v>
      </c>
      <c r="D105" s="77" t="s">
        <v>44</v>
      </c>
      <c r="E105" s="77" t="s">
        <v>43</v>
      </c>
      <c r="F105" s="77" t="s">
        <v>98</v>
      </c>
      <c r="G105" s="77" t="s">
        <v>42</v>
      </c>
      <c r="H105" s="77" t="s">
        <v>178</v>
      </c>
      <c r="I105" s="77" t="s">
        <v>182</v>
      </c>
      <c r="J105" s="78">
        <v>515.7</v>
      </c>
      <c r="K105" s="78">
        <v>515.7</v>
      </c>
      <c r="L105" s="78">
        <f t="shared" si="2"/>
        <v>100</v>
      </c>
    </row>
    <row r="106" spans="1:12" ht="38.25">
      <c r="A106" s="102" t="s">
        <v>163</v>
      </c>
      <c r="B106" s="122">
        <v>650</v>
      </c>
      <c r="C106" s="77" t="s">
        <v>46</v>
      </c>
      <c r="D106" s="77" t="s">
        <v>44</v>
      </c>
      <c r="E106" s="77" t="s">
        <v>43</v>
      </c>
      <c r="F106" s="77" t="s">
        <v>98</v>
      </c>
      <c r="G106" s="77" t="s">
        <v>42</v>
      </c>
      <c r="H106" s="77" t="s">
        <v>178</v>
      </c>
      <c r="I106" s="77" t="s">
        <v>164</v>
      </c>
      <c r="J106" s="78">
        <v>10.5</v>
      </c>
      <c r="K106" s="78">
        <v>10.5</v>
      </c>
      <c r="L106" s="78">
        <f t="shared" si="2"/>
        <v>100</v>
      </c>
    </row>
    <row r="107" spans="1:12" ht="12.75">
      <c r="A107" s="82" t="s">
        <v>200</v>
      </c>
      <c r="B107" s="114">
        <v>650</v>
      </c>
      <c r="C107" s="77" t="s">
        <v>46</v>
      </c>
      <c r="D107" s="77" t="s">
        <v>44</v>
      </c>
      <c r="E107" s="77" t="s">
        <v>170</v>
      </c>
      <c r="F107" s="77" t="s">
        <v>115</v>
      </c>
      <c r="G107" s="77" t="s">
        <v>42</v>
      </c>
      <c r="H107" s="77" t="s">
        <v>178</v>
      </c>
      <c r="I107" s="77" t="s">
        <v>50</v>
      </c>
      <c r="J107" s="78">
        <f>J108</f>
        <v>9</v>
      </c>
      <c r="K107" s="78">
        <f>K108</f>
        <v>9</v>
      </c>
      <c r="L107" s="78">
        <f t="shared" si="2"/>
        <v>100</v>
      </c>
    </row>
    <row r="108" spans="1:12" ht="38.25">
      <c r="A108" s="82" t="s">
        <v>163</v>
      </c>
      <c r="B108" s="114">
        <v>650</v>
      </c>
      <c r="C108" s="77" t="s">
        <v>46</v>
      </c>
      <c r="D108" s="77" t="s">
        <v>44</v>
      </c>
      <c r="E108" s="77" t="s">
        <v>170</v>
      </c>
      <c r="F108" s="77" t="s">
        <v>115</v>
      </c>
      <c r="G108" s="77" t="s">
        <v>42</v>
      </c>
      <c r="H108" s="77" t="s">
        <v>178</v>
      </c>
      <c r="I108" s="77" t="s">
        <v>164</v>
      </c>
      <c r="J108" s="78">
        <v>9</v>
      </c>
      <c r="K108" s="78">
        <v>9</v>
      </c>
      <c r="L108" s="78">
        <f t="shared" si="2"/>
        <v>100</v>
      </c>
    </row>
    <row r="109" spans="1:12" ht="12.75">
      <c r="A109" s="82" t="s">
        <v>200</v>
      </c>
      <c r="B109" s="114">
        <v>650</v>
      </c>
      <c r="C109" s="96" t="s">
        <v>46</v>
      </c>
      <c r="D109" s="96" t="s">
        <v>44</v>
      </c>
      <c r="E109" s="96" t="s">
        <v>208</v>
      </c>
      <c r="F109" s="96" t="s">
        <v>101</v>
      </c>
      <c r="G109" s="96" t="s">
        <v>43</v>
      </c>
      <c r="H109" s="96" t="s">
        <v>178</v>
      </c>
      <c r="I109" s="77" t="s">
        <v>50</v>
      </c>
      <c r="J109" s="78">
        <f>J110</f>
        <v>946.4</v>
      </c>
      <c r="K109" s="78">
        <f>K110</f>
        <v>943.2</v>
      </c>
      <c r="L109" s="78">
        <f t="shared" si="2"/>
        <v>99.66187658495352</v>
      </c>
    </row>
    <row r="110" spans="1:12" ht="38.25">
      <c r="A110" s="82" t="s">
        <v>163</v>
      </c>
      <c r="B110" s="114">
        <v>650</v>
      </c>
      <c r="C110" s="77" t="s">
        <v>46</v>
      </c>
      <c r="D110" s="77" t="s">
        <v>44</v>
      </c>
      <c r="E110" s="96" t="s">
        <v>208</v>
      </c>
      <c r="F110" s="96" t="s">
        <v>101</v>
      </c>
      <c r="G110" s="96" t="s">
        <v>43</v>
      </c>
      <c r="H110" s="96" t="s">
        <v>178</v>
      </c>
      <c r="I110" s="77" t="s">
        <v>164</v>
      </c>
      <c r="J110" s="78">
        <v>946.4</v>
      </c>
      <c r="K110" s="78">
        <v>943.2</v>
      </c>
      <c r="L110" s="78">
        <f t="shared" si="2"/>
        <v>99.66187658495352</v>
      </c>
    </row>
    <row r="111" spans="1:12" ht="12.75">
      <c r="A111" s="82" t="s">
        <v>200</v>
      </c>
      <c r="B111" s="114">
        <v>650</v>
      </c>
      <c r="C111" s="77" t="s">
        <v>46</v>
      </c>
      <c r="D111" s="77" t="s">
        <v>44</v>
      </c>
      <c r="E111" s="77" t="s">
        <v>225</v>
      </c>
      <c r="F111" s="77" t="s">
        <v>99</v>
      </c>
      <c r="G111" s="77" t="s">
        <v>42</v>
      </c>
      <c r="H111" s="77" t="s">
        <v>178</v>
      </c>
      <c r="I111" s="77" t="s">
        <v>50</v>
      </c>
      <c r="J111" s="78">
        <f>J112</f>
        <v>534.9</v>
      </c>
      <c r="K111" s="78">
        <f>K112</f>
        <v>534.9</v>
      </c>
      <c r="L111" s="78">
        <f t="shared" si="2"/>
        <v>100</v>
      </c>
    </row>
    <row r="112" spans="1:12" ht="38.25">
      <c r="A112" s="82" t="s">
        <v>163</v>
      </c>
      <c r="B112" s="114">
        <v>650</v>
      </c>
      <c r="C112" s="77" t="s">
        <v>46</v>
      </c>
      <c r="D112" s="77" t="s">
        <v>44</v>
      </c>
      <c r="E112" s="77" t="s">
        <v>225</v>
      </c>
      <c r="F112" s="77" t="s">
        <v>99</v>
      </c>
      <c r="G112" s="77" t="s">
        <v>42</v>
      </c>
      <c r="H112" s="77" t="s">
        <v>178</v>
      </c>
      <c r="I112" s="77" t="s">
        <v>164</v>
      </c>
      <c r="J112" s="78">
        <v>534.9</v>
      </c>
      <c r="K112" s="78">
        <v>534.9</v>
      </c>
      <c r="L112" s="78">
        <f t="shared" si="2"/>
        <v>100</v>
      </c>
    </row>
    <row r="113" spans="1:12" ht="13.5">
      <c r="A113" s="71" t="s">
        <v>38</v>
      </c>
      <c r="B113" s="112">
        <v>650</v>
      </c>
      <c r="C113" s="72" t="s">
        <v>133</v>
      </c>
      <c r="D113" s="72" t="s">
        <v>49</v>
      </c>
      <c r="E113" s="72" t="s">
        <v>49</v>
      </c>
      <c r="F113" s="72" t="s">
        <v>99</v>
      </c>
      <c r="G113" s="72" t="s">
        <v>49</v>
      </c>
      <c r="H113" s="72" t="s">
        <v>152</v>
      </c>
      <c r="I113" s="72" t="s">
        <v>50</v>
      </c>
      <c r="J113" s="73">
        <f aca="true" t="shared" si="3" ref="J113:K115">J114</f>
        <v>180</v>
      </c>
      <c r="K113" s="73">
        <f t="shared" si="3"/>
        <v>180</v>
      </c>
      <c r="L113" s="73">
        <f t="shared" si="2"/>
        <v>100</v>
      </c>
    </row>
    <row r="114" spans="1:12" ht="12.75">
      <c r="A114" s="84" t="s">
        <v>48</v>
      </c>
      <c r="B114" s="115">
        <v>650</v>
      </c>
      <c r="C114" s="75" t="s">
        <v>133</v>
      </c>
      <c r="D114" s="75" t="s">
        <v>42</v>
      </c>
      <c r="E114" s="75" t="s">
        <v>49</v>
      </c>
      <c r="F114" s="75" t="s">
        <v>99</v>
      </c>
      <c r="G114" s="75" t="s">
        <v>49</v>
      </c>
      <c r="H114" s="75" t="s">
        <v>152</v>
      </c>
      <c r="I114" s="75" t="s">
        <v>50</v>
      </c>
      <c r="J114" s="76">
        <f t="shared" si="3"/>
        <v>180</v>
      </c>
      <c r="K114" s="76">
        <f t="shared" si="3"/>
        <v>180</v>
      </c>
      <c r="L114" s="76">
        <f t="shared" si="2"/>
        <v>100</v>
      </c>
    </row>
    <row r="115" spans="1:12" ht="25.5">
      <c r="A115" s="82" t="s">
        <v>86</v>
      </c>
      <c r="B115" s="114">
        <v>650</v>
      </c>
      <c r="C115" s="77" t="s">
        <v>133</v>
      </c>
      <c r="D115" s="77" t="s">
        <v>42</v>
      </c>
      <c r="E115" s="77" t="s">
        <v>120</v>
      </c>
      <c r="F115" s="77" t="s">
        <v>98</v>
      </c>
      <c r="G115" s="77" t="s">
        <v>42</v>
      </c>
      <c r="H115" s="77" t="s">
        <v>192</v>
      </c>
      <c r="I115" s="77" t="s">
        <v>50</v>
      </c>
      <c r="J115" s="78">
        <f t="shared" si="3"/>
        <v>180</v>
      </c>
      <c r="K115" s="78">
        <f t="shared" si="3"/>
        <v>180</v>
      </c>
      <c r="L115" s="78">
        <f t="shared" si="2"/>
        <v>100</v>
      </c>
    </row>
    <row r="116" spans="1:12" ht="25.5">
      <c r="A116" s="82" t="s">
        <v>226</v>
      </c>
      <c r="B116" s="114">
        <v>650</v>
      </c>
      <c r="C116" s="77" t="s">
        <v>133</v>
      </c>
      <c r="D116" s="77" t="s">
        <v>42</v>
      </c>
      <c r="E116" s="77" t="s">
        <v>120</v>
      </c>
      <c r="F116" s="77" t="s">
        <v>98</v>
      </c>
      <c r="G116" s="77" t="s">
        <v>42</v>
      </c>
      <c r="H116" s="77" t="s">
        <v>192</v>
      </c>
      <c r="I116" s="77" t="s">
        <v>227</v>
      </c>
      <c r="J116" s="78">
        <v>180</v>
      </c>
      <c r="K116" s="78">
        <v>180</v>
      </c>
      <c r="L116" s="78">
        <f t="shared" si="2"/>
        <v>100</v>
      </c>
    </row>
    <row r="117" spans="1:12" ht="12.75">
      <c r="A117" s="104" t="s">
        <v>39</v>
      </c>
      <c r="B117" s="124"/>
      <c r="C117" s="111"/>
      <c r="D117" s="111"/>
      <c r="E117" s="77"/>
      <c r="F117" s="77"/>
      <c r="G117" s="77"/>
      <c r="H117" s="77"/>
      <c r="I117" s="111"/>
      <c r="J117" s="76">
        <f>J8+J50+J54+J62+J84+J113</f>
        <v>48354</v>
      </c>
      <c r="K117" s="76">
        <f>K8+K50+K54+K62+K84+K113</f>
        <v>47706.100000000006</v>
      </c>
      <c r="L117" s="76">
        <f t="shared" si="2"/>
        <v>98.66009016834182</v>
      </c>
    </row>
  </sheetData>
  <sheetProtection/>
  <mergeCells count="12">
    <mergeCell ref="L5:L6"/>
    <mergeCell ref="I5:I6"/>
    <mergeCell ref="C5:C6"/>
    <mergeCell ref="J5:J6"/>
    <mergeCell ref="K5:K6"/>
    <mergeCell ref="D5:D6"/>
    <mergeCell ref="E5:H5"/>
    <mergeCell ref="A5:A6"/>
    <mergeCell ref="B5:B6"/>
    <mergeCell ref="A3:K3"/>
    <mergeCell ref="I1:K1"/>
    <mergeCell ref="A4:K4"/>
  </mergeCells>
  <printOptions/>
  <pageMargins left="0.25" right="0.25" top="0.75" bottom="0.75" header="0.3" footer="0.3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27.28125" style="0" customWidth="1"/>
    <col min="2" max="2" width="30.57421875" style="0" customWidth="1"/>
  </cols>
  <sheetData>
    <row r="1" spans="6:11" ht="88.5" customHeight="1">
      <c r="F1" s="25"/>
      <c r="G1" s="146"/>
      <c r="H1" s="147"/>
      <c r="I1" s="146" t="s">
        <v>246</v>
      </c>
      <c r="J1" s="147"/>
      <c r="K1" s="134"/>
    </row>
    <row r="2" ht="15" customHeight="1">
      <c r="F2" s="25"/>
    </row>
    <row r="3" spans="1:11" ht="46.5" customHeight="1">
      <c r="A3" s="158" t="s">
        <v>137</v>
      </c>
      <c r="B3" s="158"/>
      <c r="C3" s="158"/>
      <c r="D3" s="158"/>
      <c r="E3" s="158"/>
      <c r="F3" s="158"/>
      <c r="G3" s="159"/>
      <c r="H3" s="159"/>
      <c r="I3" s="134"/>
      <c r="J3" s="134"/>
      <c r="K3" s="134"/>
    </row>
    <row r="4" spans="1:11" ht="15" customHeight="1">
      <c r="A4" s="148" t="s">
        <v>128</v>
      </c>
      <c r="B4" s="148"/>
      <c r="C4" s="148"/>
      <c r="D4" s="148"/>
      <c r="E4" s="148"/>
      <c r="F4" s="148"/>
      <c r="G4" s="149"/>
      <c r="H4" s="149"/>
      <c r="I4" s="149"/>
      <c r="J4" s="149"/>
      <c r="K4" s="149"/>
    </row>
    <row r="5" spans="1:11" ht="15" customHeight="1">
      <c r="A5" s="141" t="s">
        <v>121</v>
      </c>
      <c r="B5" s="141" t="s">
        <v>122</v>
      </c>
      <c r="C5" s="141" t="s">
        <v>123</v>
      </c>
      <c r="D5" s="164" t="s">
        <v>124</v>
      </c>
      <c r="E5" s="165"/>
      <c r="F5" s="165"/>
      <c r="G5" s="165"/>
      <c r="H5" s="165"/>
      <c r="I5" s="165"/>
      <c r="J5" s="165"/>
      <c r="K5" s="166"/>
    </row>
    <row r="6" spans="1:11" ht="51" customHeight="1">
      <c r="A6" s="141"/>
      <c r="B6" s="141"/>
      <c r="C6" s="141"/>
      <c r="D6" s="58" t="s">
        <v>109</v>
      </c>
      <c r="E6" s="58" t="s">
        <v>110</v>
      </c>
      <c r="F6" s="58" t="s">
        <v>90</v>
      </c>
      <c r="G6" s="58" t="s">
        <v>91</v>
      </c>
      <c r="H6" s="58" t="s">
        <v>234</v>
      </c>
      <c r="I6" s="58" t="s">
        <v>92</v>
      </c>
      <c r="J6" s="58" t="s">
        <v>82</v>
      </c>
      <c r="K6" s="58" t="s">
        <v>125</v>
      </c>
    </row>
    <row r="7" spans="1:11" ht="1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/>
      <c r="I7" s="58">
        <v>8</v>
      </c>
      <c r="J7" s="58">
        <v>9</v>
      </c>
      <c r="K7" s="58">
        <v>10</v>
      </c>
    </row>
    <row r="8" spans="1:11" ht="38.25">
      <c r="A8" s="131" t="s">
        <v>235</v>
      </c>
      <c r="B8" s="35" t="s">
        <v>236</v>
      </c>
      <c r="C8" s="35">
        <v>2000</v>
      </c>
      <c r="D8" s="33" t="s">
        <v>44</v>
      </c>
      <c r="E8" s="33" t="s">
        <v>52</v>
      </c>
      <c r="F8" s="34" t="s">
        <v>132</v>
      </c>
      <c r="G8" s="34" t="s">
        <v>98</v>
      </c>
      <c r="H8" s="34" t="s">
        <v>42</v>
      </c>
      <c r="I8" s="33" t="s">
        <v>178</v>
      </c>
      <c r="J8" s="33" t="s">
        <v>202</v>
      </c>
      <c r="K8" s="33" t="s">
        <v>126</v>
      </c>
    </row>
    <row r="9" spans="1:11" ht="38.25">
      <c r="A9" s="131" t="s">
        <v>235</v>
      </c>
      <c r="B9" s="35" t="s">
        <v>237</v>
      </c>
      <c r="C9" s="35">
        <v>6000</v>
      </c>
      <c r="D9" s="33" t="s">
        <v>44</v>
      </c>
      <c r="E9" s="33" t="s">
        <v>52</v>
      </c>
      <c r="F9" s="34" t="s">
        <v>132</v>
      </c>
      <c r="G9" s="34" t="s">
        <v>98</v>
      </c>
      <c r="H9" s="34" t="s">
        <v>42</v>
      </c>
      <c r="I9" s="33" t="s">
        <v>178</v>
      </c>
      <c r="J9" s="33" t="s">
        <v>202</v>
      </c>
      <c r="K9" s="33" t="s">
        <v>126</v>
      </c>
    </row>
    <row r="10" spans="1:11" ht="38.25">
      <c r="A10" s="131" t="s">
        <v>238</v>
      </c>
      <c r="B10" s="35" t="s">
        <v>239</v>
      </c>
      <c r="C10" s="35">
        <v>1000</v>
      </c>
      <c r="D10" s="33" t="s">
        <v>44</v>
      </c>
      <c r="E10" s="33" t="s">
        <v>52</v>
      </c>
      <c r="F10" s="34" t="s">
        <v>132</v>
      </c>
      <c r="G10" s="34" t="s">
        <v>98</v>
      </c>
      <c r="H10" s="34" t="s">
        <v>42</v>
      </c>
      <c r="I10" s="33" t="s">
        <v>178</v>
      </c>
      <c r="J10" s="33" t="s">
        <v>202</v>
      </c>
      <c r="K10" s="33" t="s">
        <v>126</v>
      </c>
    </row>
    <row r="11" spans="1:11" ht="12.75">
      <c r="A11" s="31" t="s">
        <v>127</v>
      </c>
      <c r="B11" s="32"/>
      <c r="C11" s="55">
        <f>SUM(C8:C10)</f>
        <v>9000</v>
      </c>
      <c r="D11" s="33"/>
      <c r="E11" s="33"/>
      <c r="F11" s="34"/>
      <c r="G11" s="34"/>
      <c r="H11" s="34"/>
      <c r="I11" s="33"/>
      <c r="J11" s="33"/>
      <c r="K11" s="33"/>
    </row>
    <row r="14" spans="1:9" ht="18.75">
      <c r="A14" s="136" t="s">
        <v>55</v>
      </c>
      <c r="B14" s="136"/>
      <c r="C14" s="22"/>
      <c r="D14" s="22"/>
      <c r="E14" s="22"/>
      <c r="F14" s="137"/>
      <c r="G14" s="137"/>
      <c r="H14" s="137" t="s">
        <v>54</v>
      </c>
      <c r="I14" s="137"/>
    </row>
  </sheetData>
  <sheetProtection/>
  <mergeCells count="11">
    <mergeCell ref="C5:C6"/>
    <mergeCell ref="A14:B14"/>
    <mergeCell ref="F14:G14"/>
    <mergeCell ref="H14:I14"/>
    <mergeCell ref="G1:H1"/>
    <mergeCell ref="A5:A6"/>
    <mergeCell ref="B5:B6"/>
    <mergeCell ref="D5:K5"/>
    <mergeCell ref="A4:K4"/>
    <mergeCell ref="A3:K3"/>
    <mergeCell ref="I1:K1"/>
  </mergeCells>
  <printOptions/>
  <pageMargins left="0.25" right="0.25" top="0.75" bottom="0.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2017-05-31T06:43:58Z</cp:lastPrinted>
  <dcterms:created xsi:type="dcterms:W3CDTF">1996-10-08T23:32:33Z</dcterms:created>
  <dcterms:modified xsi:type="dcterms:W3CDTF">2017-05-31T06:45:14Z</dcterms:modified>
  <cp:category/>
  <cp:version/>
  <cp:contentType/>
  <cp:contentStatus/>
</cp:coreProperties>
</file>