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/>
  <calcPr fullCalcOnLoad="1"/>
</workbook>
</file>

<file path=xl/sharedStrings.xml><?xml version="1.0" encoding="utf-8"?>
<sst xmlns="http://schemas.openxmlformats.org/spreadsheetml/2006/main" count="789" uniqueCount="237">
  <si>
    <t>ВСЕГО ДОХОДОВ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</si>
  <si>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</si>
  <si>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</si>
  <si>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</si>
  <si>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</si>
  <si>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Прочие межбюджетные трансферты, передаваемые бюджетам поселений</t>
  </si>
  <si>
    <t xml:space="preserve">Исполнение бюджета сельского поселения Саранпауль по доходам </t>
  </si>
  <si>
    <t>Код бюджетной            классификации</t>
  </si>
  <si>
    <t>Доходы (вид налога)</t>
  </si>
  <si>
    <t>НАЛОГОВЫЕ И НЕНАЛОГОВЫЕ ДОХОДЫ</t>
  </si>
  <si>
    <t>НАЛОГИ НА ПРИБЫЛЬ</t>
  </si>
  <si>
    <t xml:space="preserve">Единый сельскохозяйственный налог 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</si>
  <si>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</si>
  <si>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</si>
  <si>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МУНИЦИПАЛЬНОЙ СОБСТВЕННОСТИ</t>
  </si>
  <si>
    <t>Безвозмездные перечисления</t>
  </si>
  <si>
    <t>ДОТАЦИИ</t>
  </si>
  <si>
    <t>Дотации бюджетам поселений на выравнивание уровня бюджетной обеспеченности</t>
  </si>
  <si>
    <t>СУБВЕНЦИИ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</si>
  <si>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</si>
  <si>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</si>
  <si>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</si>
  <si>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Код </t>
  </si>
  <si>
    <t>Всего:</t>
  </si>
  <si>
    <t>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</si>
  <si>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</si>
  <si>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</si>
  <si>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650 01 05 00 00 00 0000 000</t>
  </si>
  <si>
    <t>650 01 05 02 01 10 0000 510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</si>
  <si>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</si>
  <si>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Жилищное хозяйство</t>
  </si>
  <si>
    <t>Коммунальное хозяйство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</si>
  <si>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</si>
  <si>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</si>
  <si>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</si>
  <si>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</si>
  <si>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Связь и информатика</t>
  </si>
  <si>
    <t>Жилищно-коммунальное хозяйство</t>
  </si>
  <si>
    <t>Социальная политика</t>
  </si>
  <si>
    <t>ВСЕГО РАСХОДОВ</t>
  </si>
  <si>
    <t>% исполнения</t>
  </si>
  <si>
    <t>Изменение остатков средств на счетах по учету средств бюджета</t>
  </si>
  <si>
    <t>01</t>
  </si>
  <si>
    <t>02</t>
  </si>
  <si>
    <t>03</t>
  </si>
  <si>
    <t>04</t>
  </si>
  <si>
    <t>05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</si>
  <si>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</si>
  <si>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</si>
  <si>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00</t>
  </si>
  <si>
    <t>000</t>
  </si>
  <si>
    <t>Другие общегосударственные вопросы</t>
  </si>
  <si>
    <t>09</t>
  </si>
  <si>
    <t>Благоустройство</t>
  </si>
  <si>
    <t>И.А.Сметанин</t>
  </si>
  <si>
    <t xml:space="preserve">Начальник отдела </t>
  </si>
  <si>
    <t>-</t>
  </si>
  <si>
    <t>650 01 05 02 01 10 0000 610</t>
  </si>
  <si>
    <t>Фонд оплаты труда и страховые взносы</t>
  </si>
  <si>
    <t>Иные выплаты персоналу, за исключением фонда оплаты труда</t>
  </si>
  <si>
    <t>Резервные фонды</t>
  </si>
  <si>
    <t>Закупка товаров, работ, услуг в сфере информационно-коммуникационных технологий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</si>
  <si>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</si>
  <si>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</si>
  <si>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</si>
  <si>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</si>
  <si>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</si>
  <si>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</si>
  <si>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</t>
  </si>
  <si>
    <t>182 1 00 00000 00 0000 000</t>
  </si>
  <si>
    <t>182 1 01 00000 00 0000 000</t>
  </si>
  <si>
    <t>182 1 01 02000 00 0000 000</t>
  </si>
  <si>
    <t>182 1 05 00000 00 0000 000</t>
  </si>
  <si>
    <t>182 1 05 03000 00 0000 000</t>
  </si>
  <si>
    <t>182 1 06 00000 00 0000 000</t>
  </si>
  <si>
    <t>182 1 06 01000 00 0000 000</t>
  </si>
  <si>
    <t>182 1 06 06000 00 0000 000</t>
  </si>
  <si>
    <t>650 1 11 05035 00 0000 000</t>
  </si>
  <si>
    <t>650 1 08 00000 00 0000 000</t>
  </si>
  <si>
    <t>650 2 00 00000 00 0000 000</t>
  </si>
  <si>
    <t>650 2 02 01000 00 0000 000</t>
  </si>
  <si>
    <t>650 2 02 01001 00 0000 000</t>
  </si>
  <si>
    <t>650 2 02 03000 00 0000 000</t>
  </si>
  <si>
    <t>650 2 02 03003 00 0000 000</t>
  </si>
  <si>
    <t>650 2 02 03015 00 0000 000</t>
  </si>
  <si>
    <t>650 2 02 04 000 00 0000 151</t>
  </si>
  <si>
    <t>650 2 02 04 999 10 0000 151</t>
  </si>
  <si>
    <t>07</t>
  </si>
  <si>
    <t>000 1 11 00000 00 0000 000</t>
  </si>
  <si>
    <t>Наименование</t>
  </si>
  <si>
    <t>КЦСР</t>
  </si>
  <si>
    <t>КВР</t>
  </si>
  <si>
    <t>Расходы на содержание главы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</si>
  <si>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</si>
  <si>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Расходы на обеспечение функций муниципальных органов</t>
  </si>
  <si>
    <t>Управление Резервным фондом сельского поселения Саранпауль</t>
  </si>
  <si>
    <t>Резервные средства</t>
  </si>
  <si>
    <t>Расходы городских и сельских поселений по софинансированию муниципальных программ</t>
  </si>
  <si>
    <t>Мероприятия по противодействию злоупотреблению наркотиками и их незаконному обороту</t>
  </si>
  <si>
    <t>Прочие мероприятия органов местного самоуправления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</si>
  <si>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</si>
  <si>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Национальная оборона </t>
  </si>
  <si>
    <t>Мобилизационная  и вневойсковая подготовка</t>
  </si>
  <si>
    <t>Субвенции на осуществление первичного воинского учета на территориях, где отсутствуют военные комиссариаты (федеральный бюджет)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</si>
  <si>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 за счет средств бюджета автономного округа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</si>
  <si>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</si>
  <si>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Услуги в области информационных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</si>
  <si>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</si>
  <si>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Расходы по переданным полномочиям поселениями</t>
  </si>
  <si>
    <t>Муниципальная программа</t>
  </si>
  <si>
    <t>Подпрограмма</t>
  </si>
  <si>
    <t>Направление расходов</t>
  </si>
  <si>
    <t>0000</t>
  </si>
  <si>
    <t>0204</t>
  </si>
  <si>
    <t>0240</t>
  </si>
  <si>
    <t>0059</t>
  </si>
  <si>
    <t>6</t>
  </si>
  <si>
    <t>244</t>
  </si>
  <si>
    <t>Межбюджетные трансферты, передаваемые бюджетам поселений для компенсации дополнительных расходов</t>
  </si>
  <si>
    <t>650 2 02 04012 10 0000 151</t>
  </si>
  <si>
    <t>852</t>
  </si>
  <si>
    <t>12</t>
  </si>
  <si>
    <t>1</t>
  </si>
  <si>
    <t>2108</t>
  </si>
  <si>
    <t>243</t>
  </si>
  <si>
    <t>2105</t>
  </si>
  <si>
    <t>111</t>
  </si>
  <si>
    <t>0</t>
  </si>
  <si>
    <t>2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</si>
  <si>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</si>
  <si>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</si>
  <si>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4</t>
  </si>
  <si>
    <t>Уплата прочих налогов, сборов и иных платежей</t>
  </si>
  <si>
    <t>Исполнение за 2015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</si>
  <si>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</si>
  <si>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000 1 16 00000 00 0000 000</t>
  </si>
  <si>
    <t>ШТРАФЫ, САНКЦИИ, ВОЗМЕЩЕНИЕ УЩЕРБА</t>
  </si>
  <si>
    <t>161 1 16 33050 10 0000 140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</si>
  <si>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</si>
  <si>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2 07 07000 00 0000 000</t>
  </si>
  <si>
    <t>Прочие безвозмездные поступления в бюджеты муниципальных районов</t>
  </si>
  <si>
    <t>2 07 05030 10 0000 180</t>
  </si>
  <si>
    <t>Прочие безвозмездные поступления в бюджеты сельских поселений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</si>
  <si>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</si>
  <si>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</si>
  <si>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Рз</t>
  </si>
  <si>
    <t>Пр</t>
  </si>
  <si>
    <t>МП</t>
  </si>
  <si>
    <t>ПП</t>
  </si>
  <si>
    <t>НР</t>
  </si>
  <si>
    <t>3</t>
  </si>
  <si>
    <t>5</t>
  </si>
  <si>
    <t>7</t>
  </si>
  <si>
    <t>8</t>
  </si>
  <si>
    <t>121</t>
  </si>
  <si>
    <t>122</t>
  </si>
  <si>
    <t>Прочая закупка товаров, работ и услуг для обеспечения государственных (муниципальных) нужд</t>
  </si>
  <si>
    <t>13</t>
  </si>
  <si>
    <t>7061</t>
  </si>
  <si>
    <t>20</t>
  </si>
  <si>
    <t>112</t>
  </si>
  <si>
    <t>242</t>
  </si>
  <si>
    <t>Реализация мероприятий муниципальной программы "Обеспечение экологической безопасности Березовского района на 2014-2020 годы"</t>
  </si>
  <si>
    <t>25</t>
  </si>
  <si>
    <t>2126</t>
  </si>
  <si>
    <t>5931</t>
  </si>
  <si>
    <t>Реализация мероприятий муниципальной программы «Защита населения и территорий от чрезвычайных ситуаций, обеспечение пожарной безопасности в сельском поселении Саранпауль на 2014-2017 годы»</t>
  </si>
  <si>
    <t>870</t>
  </si>
  <si>
    <t>Другие вопросы в области национальной безопасности и правоохранительной деятельности</t>
  </si>
  <si>
    <t>Реализация мероприятий муниципальной программы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</si>
  <si>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</si>
  <si>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</si>
  <si>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Субсидии на создание условий для деятельности народных дружин в рамках подпрограммы "Профилактика правонарушения" муниципальной программы "Обеспечение прав и законных интересов населения Березовского района в отдельных сферах жизнедеятельности в 2014-2020 годах"</t>
  </si>
  <si>
    <t>5463</t>
  </si>
  <si>
    <t>Расходы местного бюджета на софинансирование государственных программ</t>
  </si>
  <si>
    <t>7060</t>
  </si>
  <si>
    <t>Реализация мероприятий по муниципальной программе «Развитие транспортной системы сельского поселения Саранпауль на 2014-2017 годы", подпрограмма "Дорожное хозяйство»</t>
  </si>
  <si>
    <t>Реализация мероприятий муниципальной программы "Развитие жилищно-коммунального комплекса и повышение энергетической эффективности в сельском поселении Саранпауль на 2014-2017 годы"</t>
  </si>
  <si>
    <t>Реализация мероприятий муниципальной программы «Развитие жилищно-коммунального комплекса и повышение энергетической эффективности в сельском поселении Саранпауль на 2014-2017 годы»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</si>
  <si>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ХМАО-Югре на 2014-2020 годы"</t>
  </si>
  <si>
    <t>5430</t>
  </si>
  <si>
    <t>Муниципальная программа "Социальная поддержка жителей сельского поселения Саранпауль на 2014 – 2017 годы"</t>
  </si>
  <si>
    <t>Реализация мероприятий по муниципальной программе «Развитие транспортной системы сельского поселения Саранпауль на 2014-2017 годы», подпрограмма «Дорожное хозяйство»</t>
  </si>
  <si>
    <t>Муниципальная программа «Управление муниципальным имуществом в сельском поселении Саранпауль на 2014-2017 годы»</t>
  </si>
  <si>
    <t>22</t>
  </si>
  <si>
    <t>Реализация мероприятий муниципальной программы "Создание условий для эффективного и ответственного управления муниципальными финансами, повышение устойчивости бюджетов  сельского поселений Саранпауль на 2014 год и плановый период 2015-2017 годов"</t>
  </si>
  <si>
    <t>Пособия, компенсации и иные социальные выплаты гражданам, кроме публичных нормативных обязательств</t>
  </si>
  <si>
    <t>321</t>
  </si>
  <si>
    <t>18</t>
  </si>
  <si>
    <t>Бюджет за 2015г. (от 18.12.2015г. №92)</t>
  </si>
  <si>
    <t>Уплата налога на имущество организаций и земельного налога</t>
  </si>
  <si>
    <t>851</t>
  </si>
  <si>
    <t>Отчет об использовании бюджетных ассигнований резервного фонда администрации сельского поселения Саранауль на 2015г.</t>
  </si>
  <si>
    <t>Дата и номер распоряжения</t>
  </si>
  <si>
    <t>Наименование мероприятия</t>
  </si>
  <si>
    <t>Сумма выплат</t>
  </si>
  <si>
    <t>Расходное КБК</t>
  </si>
  <si>
    <t>КОСГУ</t>
  </si>
  <si>
    <t xml:space="preserve">Распоряжение №35-р от 20.04.2015г. </t>
  </si>
  <si>
    <t>Материальная помощь семье Папруга А.Д. (состав семьи 3 чел.), пострадавшим в пожаре</t>
  </si>
  <si>
    <t>290</t>
  </si>
  <si>
    <t xml:space="preserve">Распоряжение №48-р от 22.05.2015г. </t>
  </si>
  <si>
    <t>Материальная помощь семье Кунгуровой О.С. (состав семьи 3 чел.), пострадавшим в пожаре</t>
  </si>
  <si>
    <t xml:space="preserve">Распоряжение №49-р от 22.05.2015г. </t>
  </si>
  <si>
    <t>Материальная помощь семье Гарифуллиной Е.В. (состав семьи 3 чел.), пострадавшим в пожаре</t>
  </si>
  <si>
    <t xml:space="preserve">Распоряжение №50-р от 22.05.2015г. </t>
  </si>
  <si>
    <t>Материальная помощь семье Перова В.Н. (состав семьи 5 чел.), пострадавшим в пожаре</t>
  </si>
  <si>
    <t xml:space="preserve">Распоряжение №51-р от 22.05.2015г. </t>
  </si>
  <si>
    <t>Материальная помощь семье Архиповой Г.В. (состав семьи 5 чел.), пострадавшим в пожаре</t>
  </si>
  <si>
    <t xml:space="preserve">Распоряжение №54-р от 28.05.2015г. </t>
  </si>
  <si>
    <t>Материальная помощь семье Ледковой Л.Д. (состав семьи 2 чел.), пострадавшим в пожаре</t>
  </si>
  <si>
    <t xml:space="preserve">Распоряжение №62-р от 17.06.2015г. </t>
  </si>
  <si>
    <t>Материальная помощь семье Кулеминой Т.В.(состав семьи 2 чел.), пострадавшим в пожаре</t>
  </si>
  <si>
    <t>Материальная помощь семье Канайкина В.В. (состав семьи 2 чел.), пострадавшим в пожаре</t>
  </si>
  <si>
    <t>Материальная помощь семье Канайкина К.В. (состав семьи 1 чел.), пострадавшим в пожаре</t>
  </si>
  <si>
    <t>ИТОГО</t>
  </si>
  <si>
    <t>руб.</t>
  </si>
  <si>
    <t>Наименование показателя</t>
  </si>
  <si>
    <t>Код раздела</t>
  </si>
  <si>
    <t>Код подраздела</t>
  </si>
  <si>
    <t>Функционирование Правительства Российской Федерации, высших исполнительных органов субъектов Российской Федерации местных администраций</t>
  </si>
  <si>
    <t>11</t>
  </si>
  <si>
    <t xml:space="preserve">Другие общегосударственные вопросы </t>
  </si>
  <si>
    <t>Национальная оборона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</si>
  <si>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</si>
  <si>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</si>
  <si>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10</t>
  </si>
  <si>
    <t xml:space="preserve">Благоустройство </t>
  </si>
  <si>
    <t>Ведомственная структура расходов бюджета сельского поселения Саранпауль на 2015 год</t>
  </si>
  <si>
    <t xml:space="preserve">Исполнение расходов бюджета сельского поселения Саранпауль
по разделам, подразделам  за 2015г.
</t>
  </si>
  <si>
    <r>
      <rPr>
        <b/>
        <sz val="12"/>
        <rFont val="Times New Roman"/>
        <family val="1"/>
      </rPr>
      <t>Источники внутреннего финансирования дефицита бюджета
сельского поселения Саранпауль за 2015 год</t>
    </r>
    <r>
      <rPr>
        <b/>
        <sz val="12"/>
        <rFont val="Arial"/>
        <family val="2"/>
      </rPr>
      <t xml:space="preserve">
</t>
    </r>
  </si>
  <si>
    <t>за 2015 год</t>
  </si>
  <si>
    <t>Приложение 1
к решению Совета депутатов 
сельского поселения Саранпауль от 26.04.2016г.  №113</t>
  </si>
  <si>
    <t>Приложение 2
к решению Совета депутатов 
сельского поселения Саранпауль от 26.04.2016г.  №113</t>
  </si>
  <si>
    <t xml:space="preserve">Приложение 3
к решению Советат Депутатов
сельского поселения Саранпауль 
от 26.04.2016г.  №113
</t>
  </si>
  <si>
    <t xml:space="preserve">Приложение 4
к решению Совета депутатов 
сельского поселения Саранпауль от 26.04.2016г.  №113
</t>
  </si>
  <si>
    <t xml:space="preserve">Приложение 5
к решению Совета депутатов 
сельского поселения Саранпауль от 26.04.2016г.  №113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</si>
</sst>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0"/>
  </numFmts>
  <fonts count="6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7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justify" vertical="top" wrapText="1"/>
    </xf>
    <xf numFmtId="0" fontId="57" fillId="0" borderId="10" xfId="0" applyFont="1" applyBorder="1" applyAlignment="1">
      <alignment horizontal="justify" vertical="top" wrapText="1"/>
    </xf>
    <xf numFmtId="0" fontId="60" fillId="0" borderId="10" xfId="0" applyFont="1" applyBorder="1" applyAlignment="1">
      <alignment horizontal="justify" vertical="top" wrapText="1"/>
    </xf>
    <xf numFmtId="0" fontId="59" fillId="0" borderId="10" xfId="0" applyFont="1" applyBorder="1" applyAlignment="1">
      <alignment horizontal="right" vertical="top" wrapText="1"/>
    </xf>
    <xf numFmtId="185" fontId="59" fillId="0" borderId="10" xfId="0" applyNumberFormat="1" applyFont="1" applyBorder="1" applyAlignment="1">
      <alignment horizontal="center" vertical="top" wrapText="1"/>
    </xf>
    <xf numFmtId="185" fontId="57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wrapText="1"/>
    </xf>
    <xf numFmtId="2" fontId="0" fillId="0" borderId="0" xfId="0" applyNumberFormat="1" applyAlignment="1">
      <alignment/>
    </xf>
    <xf numFmtId="4" fontId="7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1" fillId="0" borderId="10" xfId="0" applyFont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85" fontId="57" fillId="0" borderId="10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right" vertical="center" wrapText="1"/>
    </xf>
    <xf numFmtId="49" fontId="63" fillId="0" borderId="10" xfId="0" applyNumberFormat="1" applyFont="1" applyBorder="1" applyAlignment="1">
      <alignment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right" vertical="center" wrapText="1"/>
    </xf>
    <xf numFmtId="49" fontId="60" fillId="0" borderId="10" xfId="0" applyNumberFormat="1" applyFont="1" applyBorder="1" applyAlignment="1">
      <alignment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right" vertical="center" wrapText="1"/>
    </xf>
    <xf numFmtId="49" fontId="62" fillId="0" borderId="10" xfId="0" applyNumberFormat="1" applyFont="1" applyBorder="1" applyAlignment="1">
      <alignment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49" fontId="62" fillId="33" borderId="10" xfId="0" applyNumberFormat="1" applyFont="1" applyFill="1" applyBorder="1" applyAlignment="1">
      <alignment vertical="center" wrapText="1"/>
    </xf>
    <xf numFmtId="49" fontId="60" fillId="33" borderId="10" xfId="0" applyNumberFormat="1" applyFont="1" applyFill="1" applyBorder="1" applyAlignment="1">
      <alignment vertical="center" wrapText="1"/>
    </xf>
    <xf numFmtId="49" fontId="63" fillId="33" borderId="10" xfId="0" applyNumberFormat="1" applyFont="1" applyFill="1" applyBorder="1" applyAlignment="1">
      <alignment vertical="center" wrapText="1"/>
    </xf>
    <xf numFmtId="4" fontId="63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top" wrapText="1"/>
    </xf>
    <xf numFmtId="4" fontId="57" fillId="34" borderId="10" xfId="0" applyNumberFormat="1" applyFont="1" applyFill="1" applyBorder="1" applyAlignment="1">
      <alignment horizontal="center" vertical="top" wrapText="1"/>
    </xf>
    <xf numFmtId="4" fontId="57" fillId="0" borderId="10" xfId="0" applyNumberFormat="1" applyFont="1" applyBorder="1" applyAlignment="1">
      <alignment horizontal="center" vertical="top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justify" vertical="top" wrapText="1"/>
    </xf>
    <xf numFmtId="4" fontId="57" fillId="0" borderId="10" xfId="0" applyNumberFormat="1" applyFont="1" applyBorder="1" applyAlignment="1">
      <alignment horizontal="center" vertical="top" wrapText="1"/>
    </xf>
    <xf numFmtId="185" fontId="57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64" fillId="0" borderId="10" xfId="0" applyFont="1" applyBorder="1" applyAlignment="1">
      <alignment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top" wrapText="1"/>
    </xf>
    <xf numFmtId="185" fontId="57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65" fillId="0" borderId="10" xfId="0" applyFont="1" applyBorder="1" applyAlignment="1">
      <alignment vertical="center" wrapText="1"/>
    </xf>
    <xf numFmtId="185" fontId="57" fillId="0" borderId="10" xfId="0" applyNumberFormat="1" applyFont="1" applyBorder="1" applyAlignment="1">
      <alignment horizontal="center" vertical="top" wrapText="1"/>
    </xf>
    <xf numFmtId="4" fontId="64" fillId="0" borderId="10" xfId="0" applyNumberFormat="1" applyFont="1" applyBorder="1" applyAlignment="1">
      <alignment horizontal="center" vertical="center" wrapText="1"/>
    </xf>
    <xf numFmtId="185" fontId="57" fillId="0" borderId="10" xfId="0" applyNumberFormat="1" applyFont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wrapText="1"/>
    </xf>
    <xf numFmtId="2" fontId="66" fillId="0" borderId="0" xfId="0" applyNumberFormat="1" applyFont="1" applyAlignment="1">
      <alignment horizontal="center"/>
    </xf>
    <xf numFmtId="2" fontId="66" fillId="0" borderId="10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2" fontId="17" fillId="0" borderId="0" xfId="0" applyNumberFormat="1" applyFont="1" applyAlignment="1">
      <alignment horizontal="center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wrapText="1"/>
    </xf>
    <xf numFmtId="0" fontId="1" fillId="0" borderId="0" xfId="0" applyFont="1" applyFill="1" applyBorder="1" applyAlignment="1">
      <alignment horizontal="left" vertical="justify"/>
    </xf>
    <xf numFmtId="49" fontId="1" fillId="0" borderId="0" xfId="0" applyNumberFormat="1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2" fontId="18" fillId="34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2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61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justify" vertical="top" wrapText="1"/>
    </xf>
    <xf numFmtId="4" fontId="57" fillId="0" borderId="10" xfId="0" applyNumberFormat="1" applyFont="1" applyBorder="1" applyAlignment="1">
      <alignment horizontal="center" vertical="top" wrapText="1"/>
    </xf>
    <xf numFmtId="185" fontId="57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0" fillId="0" borderId="13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49" fontId="62" fillId="0" borderId="14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49" fontId="62" fillId="0" borderId="15" xfId="0" applyNumberFormat="1" applyFont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115" zoomScaleNormal="115" zoomScaleSheetLayoutView="100" zoomScalePageLayoutView="0" workbookViewId="0" topLeftCell="A1">
      <selection activeCell="C1" sqref="C1:E1"/>
    </sheetView>
  </sheetViews>
  <sheetFormatPr defaultColWidth="9.140625" defaultRowHeight="12.75"/>
  <cols>
    <col min="1" max="1" width="21.140625" style="0" customWidth="1"/>
    <col min="2" max="2" width="47.00390625" style="0" customWidth="1"/>
    <col min="3" max="3" width="10.140625" style="0" customWidth="1"/>
    <col min="4" max="4" width="10.421875" style="0" customWidth="1"/>
    <col min="5" max="5" width="9.421875" style="0" customWidth="1"/>
  </cols>
  <sheetData>
    <row r="1" spans="3:5" ht="58.5" customHeight="1">
      <c r="C1" s="103" t="s">
        <v>232</v>
      </c>
      <c r="D1" s="104"/>
      <c r="E1" s="104"/>
    </row>
    <row r="2" ht="10.5" customHeight="1" hidden="1"/>
    <row r="3" ht="12.75" hidden="1"/>
    <row r="4" spans="2:5" ht="12.75" hidden="1">
      <c r="B4" s="107"/>
      <c r="C4" s="107"/>
      <c r="D4" s="107"/>
      <c r="E4" s="107"/>
    </row>
    <row r="5" spans="1:5" ht="15.75" hidden="1">
      <c r="A5" s="108"/>
      <c r="B5" s="108"/>
      <c r="C5" s="108"/>
      <c r="D5" s="108"/>
      <c r="E5" s="108"/>
    </row>
    <row r="6" spans="1:5" ht="15.75">
      <c r="A6" s="108" t="s">
        <v>6</v>
      </c>
      <c r="B6" s="108"/>
      <c r="C6" s="108"/>
      <c r="D6" s="108"/>
      <c r="E6" s="108"/>
    </row>
    <row r="7" spans="1:5" ht="15.75">
      <c r="A7" s="108" t="s">
        <v>231</v>
      </c>
      <c r="B7" s="108"/>
      <c r="C7" s="108"/>
      <c r="D7" s="108"/>
      <c r="E7" s="108"/>
    </row>
    <row r="8" spans="1:5" ht="12.75" customHeight="1">
      <c r="A8" s="105" t="s">
        <v>7</v>
      </c>
      <c r="B8" s="106" t="s">
        <v>8</v>
      </c>
      <c r="C8" s="102" t="s">
        <v>189</v>
      </c>
      <c r="D8" s="102" t="s">
        <v>133</v>
      </c>
      <c r="E8" s="102" t="s">
        <v>40</v>
      </c>
    </row>
    <row r="9" spans="1:5" ht="57.75" customHeight="1">
      <c r="A9" s="105"/>
      <c r="B9" s="106"/>
      <c r="C9" s="102"/>
      <c r="D9" s="102"/>
      <c r="E9" s="102"/>
    </row>
    <row r="10" spans="1:5" ht="15" customHeight="1">
      <c r="A10" s="1">
        <v>1</v>
      </c>
      <c r="B10" s="1">
        <v>2</v>
      </c>
      <c r="C10" s="29">
        <v>3</v>
      </c>
      <c r="D10" s="29">
        <v>4</v>
      </c>
      <c r="E10" s="29">
        <v>5</v>
      </c>
    </row>
    <row r="11" spans="1:5" ht="12.75">
      <c r="A11" s="2" t="s">
        <v>69</v>
      </c>
      <c r="B11" s="3" t="s">
        <v>9</v>
      </c>
      <c r="C11" s="53">
        <f>C12+C14+C16+C19+C20+C23</f>
        <v>6432.6</v>
      </c>
      <c r="D11" s="53">
        <f>D12+D14+D16+D19+D20+D23</f>
        <v>6823.5</v>
      </c>
      <c r="E11" s="7">
        <f>D11/C11*100</f>
        <v>106.07685850200541</v>
      </c>
    </row>
    <row r="12" spans="1:5" ht="12.75">
      <c r="A12" s="2" t="s">
        <v>70</v>
      </c>
      <c r="B12" s="3" t="s">
        <v>10</v>
      </c>
      <c r="C12" s="53">
        <f>C13</f>
        <v>5393</v>
      </c>
      <c r="D12" s="53">
        <f>D13</f>
        <v>5786.4</v>
      </c>
      <c r="E12" s="7">
        <f>D12/C12*100</f>
        <v>107.29464120155757</v>
      </c>
    </row>
    <row r="13" spans="1:5" ht="12.75">
      <c r="A13" s="23" t="s">
        <v>71</v>
      </c>
      <c r="B13" s="4" t="s">
        <v>1</v>
      </c>
      <c r="C13" s="54">
        <v>5393</v>
      </c>
      <c r="D13" s="55">
        <v>5786.4</v>
      </c>
      <c r="E13" s="8">
        <f aca="true" t="shared" si="0" ref="E13:E24">D13/C13*100</f>
        <v>107.29464120155757</v>
      </c>
    </row>
    <row r="14" spans="1:5" ht="12.75">
      <c r="A14" s="2" t="s">
        <v>72</v>
      </c>
      <c r="B14" s="3" t="s">
        <v>2</v>
      </c>
      <c r="C14" s="53">
        <f>C15</f>
        <v>18.6</v>
      </c>
      <c r="D14" s="53">
        <f>D15</f>
        <v>18.6</v>
      </c>
      <c r="E14" s="7">
        <f t="shared" si="0"/>
        <v>100</v>
      </c>
    </row>
    <row r="15" spans="1:5" ht="12.75">
      <c r="A15" s="23" t="s">
        <v>73</v>
      </c>
      <c r="B15" s="4" t="s">
        <v>11</v>
      </c>
      <c r="C15" s="54">
        <v>18.6</v>
      </c>
      <c r="D15" s="55">
        <v>18.6</v>
      </c>
      <c r="E15" s="8">
        <f t="shared" si="0"/>
        <v>100</v>
      </c>
    </row>
    <row r="16" spans="1:5" ht="12.75">
      <c r="A16" s="2" t="s">
        <v>74</v>
      </c>
      <c r="B16" s="3" t="s">
        <v>3</v>
      </c>
      <c r="C16" s="53">
        <f>C17+C18</f>
        <v>760</v>
      </c>
      <c r="D16" s="53">
        <f>D17+D18</f>
        <v>717.8</v>
      </c>
      <c r="E16" s="7">
        <f t="shared" si="0"/>
        <v>94.44736842105263</v>
      </c>
    </row>
    <row r="17" spans="1:5" ht="12.75">
      <c r="A17" s="23" t="s">
        <v>75</v>
      </c>
      <c r="B17" s="4" t="s">
        <v>12</v>
      </c>
      <c r="C17" s="55">
        <v>310</v>
      </c>
      <c r="D17" s="55">
        <v>344.4</v>
      </c>
      <c r="E17" s="8">
        <f t="shared" si="0"/>
        <v>111.09677419354837</v>
      </c>
    </row>
    <row r="18" spans="1:5" ht="12.75">
      <c r="A18" s="23" t="s">
        <v>76</v>
      </c>
      <c r="B18" s="4" t="s">
        <v>4</v>
      </c>
      <c r="C18" s="55">
        <v>450</v>
      </c>
      <c r="D18" s="55">
        <v>373.4</v>
      </c>
      <c r="E18" s="8">
        <f t="shared" si="0"/>
        <v>82.97777777777777</v>
      </c>
    </row>
    <row r="19" spans="1:5" ht="15" customHeight="1">
      <c r="A19" s="2" t="s">
        <v>78</v>
      </c>
      <c r="B19" s="3" t="s">
        <v>13</v>
      </c>
      <c r="C19" s="53">
        <v>105</v>
      </c>
      <c r="D19" s="53">
        <v>108.8</v>
      </c>
      <c r="E19" s="7">
        <f t="shared" si="0"/>
        <v>103.6190476190476</v>
      </c>
    </row>
    <row r="20" spans="1:5" ht="36.75" customHeight="1">
      <c r="A20" s="2" t="s">
        <v>88</v>
      </c>
      <c r="B20" s="5" t="s">
        <v>14</v>
      </c>
      <c r="C20" s="53">
        <f>C21</f>
        <v>150</v>
      </c>
      <c r="D20" s="53">
        <f>D21</f>
        <v>185.9</v>
      </c>
      <c r="E20" s="7">
        <f t="shared" si="0"/>
        <v>123.93333333333334</v>
      </c>
    </row>
    <row r="21" spans="1:5" ht="32.25" customHeight="1">
      <c r="A21" s="111" t="s">
        <v>77</v>
      </c>
      <c r="B21" s="112" t="s">
        <v>134</v>
      </c>
      <c r="C21" s="113">
        <v>150</v>
      </c>
      <c r="D21" s="113">
        <v>185.9</v>
      </c>
      <c r="E21" s="114">
        <f t="shared" si="0"/>
        <v>123.93333333333334</v>
      </c>
    </row>
    <row r="22" spans="1:5" ht="33" customHeight="1">
      <c r="A22" s="111"/>
      <c r="B22" s="112"/>
      <c r="C22" s="113"/>
      <c r="D22" s="113"/>
      <c r="E22" s="114"/>
    </row>
    <row r="23" spans="1:5" ht="12.75">
      <c r="A23" s="72" t="s">
        <v>135</v>
      </c>
      <c r="B23" s="69" t="s">
        <v>136</v>
      </c>
      <c r="C23" s="53">
        <f>C24</f>
        <v>6</v>
      </c>
      <c r="D23" s="53">
        <f>D24</f>
        <v>6</v>
      </c>
      <c r="E23" s="7">
        <f t="shared" si="0"/>
        <v>100</v>
      </c>
    </row>
    <row r="24" spans="1:5" ht="63.75">
      <c r="A24" s="73" t="s">
        <v>137</v>
      </c>
      <c r="B24" s="71" t="s">
        <v>138</v>
      </c>
      <c r="C24" s="66">
        <v>6</v>
      </c>
      <c r="D24" s="66">
        <v>6</v>
      </c>
      <c r="E24" s="77">
        <f t="shared" si="0"/>
        <v>100</v>
      </c>
    </row>
    <row r="25" spans="1:5" ht="23.25" customHeight="1">
      <c r="A25" s="2" t="s">
        <v>79</v>
      </c>
      <c r="B25" s="3" t="s">
        <v>15</v>
      </c>
      <c r="C25" s="53">
        <f>C26+C28+C31+C34</f>
        <v>43017</v>
      </c>
      <c r="D25" s="53">
        <f>D26+D28+D31+D34</f>
        <v>42968.8</v>
      </c>
      <c r="E25" s="7">
        <f aca="true" t="shared" si="1" ref="E25:E36">D25/C25*100</f>
        <v>99.8879512750773</v>
      </c>
    </row>
    <row r="26" spans="1:5" ht="12.75">
      <c r="A26" s="2" t="s">
        <v>80</v>
      </c>
      <c r="B26" s="3" t="s">
        <v>16</v>
      </c>
      <c r="C26" s="53">
        <f>C27</f>
        <v>36919.8</v>
      </c>
      <c r="D26" s="53">
        <f>D27</f>
        <v>36919.8</v>
      </c>
      <c r="E26" s="7">
        <f t="shared" si="1"/>
        <v>100</v>
      </c>
    </row>
    <row r="27" spans="1:5" ht="25.5">
      <c r="A27" s="23" t="s">
        <v>81</v>
      </c>
      <c r="B27" s="4" t="s">
        <v>17</v>
      </c>
      <c r="C27" s="55">
        <v>36919.8</v>
      </c>
      <c r="D27" s="55">
        <v>36919.8</v>
      </c>
      <c r="E27" s="28">
        <f t="shared" si="1"/>
        <v>100</v>
      </c>
    </row>
    <row r="28" spans="1:5" ht="12.75">
      <c r="A28" s="2" t="s">
        <v>82</v>
      </c>
      <c r="B28" s="3" t="s">
        <v>18</v>
      </c>
      <c r="C28" s="53">
        <f>C29+C30</f>
        <v>843</v>
      </c>
      <c r="D28" s="53">
        <f>D29+D30</f>
        <v>843</v>
      </c>
      <c r="E28" s="7">
        <f t="shared" si="1"/>
        <v>100</v>
      </c>
    </row>
    <row r="29" spans="1:5" ht="25.5">
      <c r="A29" s="23" t="s">
        <v>83</v>
      </c>
      <c r="B29" s="4" t="s">
        <v>19</v>
      </c>
      <c r="C29" s="55">
        <v>102</v>
      </c>
      <c r="D29" s="55">
        <v>102</v>
      </c>
      <c r="E29" s="75">
        <f t="shared" si="1"/>
        <v>100</v>
      </c>
    </row>
    <row r="30" spans="1:5" ht="38.25">
      <c r="A30" s="23" t="s">
        <v>84</v>
      </c>
      <c r="B30" s="4" t="s">
        <v>20</v>
      </c>
      <c r="C30" s="55">
        <v>741</v>
      </c>
      <c r="D30" s="55">
        <v>741</v>
      </c>
      <c r="E30" s="75">
        <f t="shared" si="1"/>
        <v>100</v>
      </c>
    </row>
    <row r="31" spans="1:5" ht="21">
      <c r="A31" s="2" t="s">
        <v>85</v>
      </c>
      <c r="B31" s="3" t="s">
        <v>21</v>
      </c>
      <c r="C31" s="53">
        <f>C33+C32</f>
        <v>4759.7</v>
      </c>
      <c r="D31" s="53">
        <f>D33+D32</f>
        <v>4711.5</v>
      </c>
      <c r="E31" s="7">
        <f t="shared" si="1"/>
        <v>98.9873311343152</v>
      </c>
    </row>
    <row r="32" spans="1:5" ht="25.5">
      <c r="A32" s="57" t="s">
        <v>119</v>
      </c>
      <c r="B32" s="58" t="s">
        <v>118</v>
      </c>
      <c r="C32" s="59">
        <v>1215.5</v>
      </c>
      <c r="D32" s="59">
        <v>1215.5</v>
      </c>
      <c r="E32" s="60">
        <f>D32/C32*100</f>
        <v>100</v>
      </c>
    </row>
    <row r="33" spans="1:5" ht="25.5">
      <c r="A33" s="23" t="s">
        <v>86</v>
      </c>
      <c r="B33" s="4" t="s">
        <v>5</v>
      </c>
      <c r="C33" s="55">
        <v>3544.2</v>
      </c>
      <c r="D33" s="55">
        <v>3496</v>
      </c>
      <c r="E33" s="60">
        <f t="shared" si="1"/>
        <v>98.64003160092545</v>
      </c>
    </row>
    <row r="34" spans="1:5" ht="25.5">
      <c r="A34" s="68" t="s">
        <v>139</v>
      </c>
      <c r="B34" s="68" t="s">
        <v>140</v>
      </c>
      <c r="C34" s="78">
        <f>C35</f>
        <v>494.5</v>
      </c>
      <c r="D34" s="78">
        <f>D35</f>
        <v>494.5</v>
      </c>
      <c r="E34" s="7">
        <f t="shared" si="1"/>
        <v>100</v>
      </c>
    </row>
    <row r="35" spans="1:5" ht="25.5">
      <c r="A35" s="70" t="s">
        <v>141</v>
      </c>
      <c r="B35" s="70" t="s">
        <v>142</v>
      </c>
      <c r="C35" s="79">
        <f>194.5+300</f>
        <v>494.5</v>
      </c>
      <c r="D35" s="66">
        <v>494.5</v>
      </c>
      <c r="E35" s="67">
        <f t="shared" si="1"/>
        <v>100</v>
      </c>
    </row>
    <row r="36" spans="1:5" ht="12.75">
      <c r="A36" s="6"/>
      <c r="B36" s="3" t="s">
        <v>0</v>
      </c>
      <c r="C36" s="53">
        <f>C11+C25</f>
        <v>49449.6</v>
      </c>
      <c r="D36" s="53">
        <f>D11+D25</f>
        <v>49792.3</v>
      </c>
      <c r="E36" s="7">
        <f t="shared" si="1"/>
        <v>100.6930288617097</v>
      </c>
    </row>
    <row r="37" ht="12.75">
      <c r="D37" s="15"/>
    </row>
    <row r="38" spans="1:5" ht="18.75">
      <c r="A38" s="109" t="s">
        <v>55</v>
      </c>
      <c r="B38" s="109"/>
      <c r="C38" s="22"/>
      <c r="D38" s="110" t="s">
        <v>54</v>
      </c>
      <c r="E38" s="110"/>
    </row>
    <row r="39" ht="12.75">
      <c r="D39" s="61"/>
    </row>
  </sheetData>
  <sheetProtection/>
  <mergeCells count="17">
    <mergeCell ref="A38:B38"/>
    <mergeCell ref="D38:E38"/>
    <mergeCell ref="A21:A22"/>
    <mergeCell ref="B21:B22"/>
    <mergeCell ref="C21:C22"/>
    <mergeCell ref="D21:D22"/>
    <mergeCell ref="E21:E22"/>
    <mergeCell ref="C8:C9"/>
    <mergeCell ref="C1:E1"/>
    <mergeCell ref="A8:A9"/>
    <mergeCell ref="B8:B9"/>
    <mergeCell ref="D8:D9"/>
    <mergeCell ref="E8:E9"/>
    <mergeCell ref="B4:E4"/>
    <mergeCell ref="A5:E5"/>
    <mergeCell ref="A6:E6"/>
    <mergeCell ref="A7:E7"/>
  </mergeCells>
  <printOptions/>
  <pageMargins left="0.3937007874015748" right="0" top="0.53" bottom="0.984251968503937" header="0.5118110236220472" footer="0.5118110236220472"/>
  <pageSetup fitToWidth="0" fitToHeight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2.421875" style="0" customWidth="1"/>
    <col min="2" max="2" width="29.7109375" style="0" customWidth="1"/>
    <col min="3" max="3" width="12.57421875" style="0" customWidth="1"/>
    <col min="4" max="4" width="13.140625" style="0" customWidth="1"/>
    <col min="5" max="5" width="17.57421875" style="0" customWidth="1"/>
  </cols>
  <sheetData>
    <row r="1" spans="3:5" ht="81.75" customHeight="1">
      <c r="C1" s="26"/>
      <c r="D1" s="27"/>
      <c r="E1" s="26" t="s">
        <v>233</v>
      </c>
    </row>
    <row r="2" spans="1:5" ht="48" customHeight="1">
      <c r="A2" s="115" t="s">
        <v>230</v>
      </c>
      <c r="B2" s="116"/>
      <c r="C2" s="116"/>
      <c r="D2" s="116"/>
      <c r="E2" s="116"/>
    </row>
    <row r="3" spans="1:5" ht="15" customHeight="1">
      <c r="A3" s="117" t="s">
        <v>24</v>
      </c>
      <c r="B3" s="117"/>
      <c r="C3" s="117"/>
      <c r="D3" s="117"/>
      <c r="E3" s="117"/>
    </row>
    <row r="4" spans="1:5" ht="69" customHeight="1">
      <c r="A4" s="10" t="s">
        <v>22</v>
      </c>
      <c r="B4" s="11" t="s">
        <v>29</v>
      </c>
      <c r="C4" s="10" t="s">
        <v>189</v>
      </c>
      <c r="D4" s="10" t="s">
        <v>133</v>
      </c>
      <c r="E4" s="10" t="s">
        <v>40</v>
      </c>
    </row>
    <row r="5" spans="1:5" ht="25.5">
      <c r="A5" s="12" t="s">
        <v>27</v>
      </c>
      <c r="B5" s="17" t="s">
        <v>41</v>
      </c>
      <c r="C5" s="18">
        <f>C6-C7</f>
        <v>-666.1</v>
      </c>
      <c r="D5" s="18">
        <f>D6-D7</f>
        <v>1084.1999999999998</v>
      </c>
      <c r="E5" s="18">
        <f>D5/C5*100</f>
        <v>-162.7683531001351</v>
      </c>
    </row>
    <row r="6" spans="1:5" ht="38.25">
      <c r="A6" s="12" t="s">
        <v>28</v>
      </c>
      <c r="B6" s="12" t="s">
        <v>25</v>
      </c>
      <c r="C6" s="18">
        <v>0</v>
      </c>
      <c r="D6" s="24">
        <v>1750.3</v>
      </c>
      <c r="E6" s="18" t="s">
        <v>56</v>
      </c>
    </row>
    <row r="7" spans="1:5" ht="38.25">
      <c r="A7" s="12" t="s">
        <v>57</v>
      </c>
      <c r="B7" s="12" t="s">
        <v>26</v>
      </c>
      <c r="C7" s="18">
        <v>666.1</v>
      </c>
      <c r="D7" s="18">
        <v>666.1</v>
      </c>
      <c r="E7" s="18">
        <f>D7/C7*100</f>
        <v>100</v>
      </c>
    </row>
    <row r="8" spans="1:5" ht="15" customHeight="1">
      <c r="A8" s="13"/>
      <c r="B8" s="14" t="s">
        <v>23</v>
      </c>
      <c r="C8" s="16">
        <f>C6-C7</f>
        <v>-666.1</v>
      </c>
      <c r="D8" s="16">
        <f>D6-D7</f>
        <v>1084.1999999999998</v>
      </c>
      <c r="E8" s="18">
        <f>D8/C8*100</f>
        <v>-162.7683531001351</v>
      </c>
    </row>
    <row r="9" ht="12.75">
      <c r="A9" s="9"/>
    </row>
    <row r="10" spans="1:5" ht="18.75">
      <c r="A10" s="109" t="s">
        <v>55</v>
      </c>
      <c r="B10" s="109"/>
      <c r="C10" s="22"/>
      <c r="D10" s="110" t="s">
        <v>54</v>
      </c>
      <c r="E10" s="110"/>
    </row>
  </sheetData>
  <sheetProtection/>
  <mergeCells count="4">
    <mergeCell ref="A2:E2"/>
    <mergeCell ref="A3:E3"/>
    <mergeCell ref="A10:B10"/>
    <mergeCell ref="D10:E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46.421875" style="0" customWidth="1"/>
    <col min="3" max="3" width="11.8515625" style="0" customWidth="1"/>
    <col min="4" max="4" width="14.140625" style="0" customWidth="1"/>
    <col min="5" max="5" width="13.140625" style="0" customWidth="1"/>
    <col min="6" max="6" width="12.57421875" style="0" customWidth="1"/>
  </cols>
  <sheetData>
    <row r="1" spans="4:6" ht="64.5" customHeight="1">
      <c r="D1" s="118" t="s">
        <v>234</v>
      </c>
      <c r="E1" s="119"/>
      <c r="F1" s="107"/>
    </row>
    <row r="3" spans="1:5" ht="41.25" customHeight="1">
      <c r="A3" s="120" t="s">
        <v>229</v>
      </c>
      <c r="B3" s="120"/>
      <c r="C3" s="120"/>
      <c r="D3" s="107"/>
      <c r="E3" s="107"/>
    </row>
    <row r="4" spans="1:6" ht="15.75">
      <c r="A4" s="121" t="s">
        <v>24</v>
      </c>
      <c r="B4" s="121"/>
      <c r="C4" s="121"/>
      <c r="D4" s="122"/>
      <c r="E4" s="122"/>
      <c r="F4" s="122"/>
    </row>
    <row r="5" spans="1:6" ht="12.75">
      <c r="A5" s="123" t="s">
        <v>217</v>
      </c>
      <c r="B5" s="123" t="s">
        <v>218</v>
      </c>
      <c r="C5" s="123" t="s">
        <v>219</v>
      </c>
      <c r="D5" s="123" t="s">
        <v>189</v>
      </c>
      <c r="E5" s="123" t="s">
        <v>133</v>
      </c>
      <c r="F5" s="123" t="s">
        <v>40</v>
      </c>
    </row>
    <row r="6" spans="1:6" ht="12.75">
      <c r="A6" s="123"/>
      <c r="B6" s="123"/>
      <c r="C6" s="123"/>
      <c r="D6" s="123"/>
      <c r="E6" s="123"/>
      <c r="F6" s="123"/>
    </row>
    <row r="7" spans="1:6" ht="12.75">
      <c r="A7" s="123"/>
      <c r="B7" s="123"/>
      <c r="C7" s="123"/>
      <c r="D7" s="123"/>
      <c r="E7" s="123"/>
      <c r="F7" s="123"/>
    </row>
    <row r="8" spans="1:6" ht="39" customHeight="1">
      <c r="A8" s="123"/>
      <c r="B8" s="123"/>
      <c r="C8" s="123"/>
      <c r="D8" s="124"/>
      <c r="E8" s="124"/>
      <c r="F8" s="124"/>
    </row>
    <row r="9" spans="1:6" ht="14.25">
      <c r="A9" s="83" t="s">
        <v>32</v>
      </c>
      <c r="B9" s="84" t="s">
        <v>42</v>
      </c>
      <c r="C9" s="84"/>
      <c r="D9" s="85">
        <f>SUM(D10:D13)</f>
        <v>33854.3</v>
      </c>
      <c r="E9" s="85">
        <f>SUM(E10:E13)</f>
        <v>33199.600000000006</v>
      </c>
      <c r="F9" s="85">
        <f>+E9/D9*100</f>
        <v>98.06612453957105</v>
      </c>
    </row>
    <row r="10" spans="1:6" ht="45">
      <c r="A10" s="86" t="s">
        <v>47</v>
      </c>
      <c r="B10" s="87"/>
      <c r="C10" s="87" t="s">
        <v>43</v>
      </c>
      <c r="D10" s="88">
        <v>1785.9</v>
      </c>
      <c r="E10" s="88">
        <v>1785.9</v>
      </c>
      <c r="F10" s="88">
        <f aca="true" t="shared" si="0" ref="F10:F31">+E10/D10*100</f>
        <v>100</v>
      </c>
    </row>
    <row r="11" spans="1:6" ht="60">
      <c r="A11" s="86" t="s">
        <v>220</v>
      </c>
      <c r="B11" s="87"/>
      <c r="C11" s="87" t="s">
        <v>45</v>
      </c>
      <c r="D11" s="89">
        <v>17625.8</v>
      </c>
      <c r="E11" s="88">
        <v>17287.9</v>
      </c>
      <c r="F11" s="88">
        <f t="shared" si="0"/>
        <v>98.08292389565297</v>
      </c>
    </row>
    <row r="12" spans="1:6" ht="15">
      <c r="A12" s="86" t="s">
        <v>60</v>
      </c>
      <c r="B12" s="87"/>
      <c r="C12" s="87" t="s">
        <v>221</v>
      </c>
      <c r="D12" s="88">
        <v>0</v>
      </c>
      <c r="E12" s="88">
        <v>0</v>
      </c>
      <c r="F12" s="88" t="s">
        <v>56</v>
      </c>
    </row>
    <row r="13" spans="1:6" ht="15">
      <c r="A13" s="86" t="s">
        <v>222</v>
      </c>
      <c r="B13" s="87"/>
      <c r="C13" s="87" t="s">
        <v>157</v>
      </c>
      <c r="D13" s="88">
        <v>14442.6</v>
      </c>
      <c r="E13" s="88">
        <v>14125.8</v>
      </c>
      <c r="F13" s="88">
        <f t="shared" si="0"/>
        <v>97.80648913630509</v>
      </c>
    </row>
    <row r="14" spans="1:6" ht="15">
      <c r="A14" s="91" t="s">
        <v>223</v>
      </c>
      <c r="B14" s="84" t="s">
        <v>43</v>
      </c>
      <c r="C14" s="87"/>
      <c r="D14" s="85">
        <f>D15</f>
        <v>741</v>
      </c>
      <c r="E14" s="85">
        <f>E15</f>
        <v>741</v>
      </c>
      <c r="F14" s="85">
        <f t="shared" si="0"/>
        <v>100</v>
      </c>
    </row>
    <row r="15" spans="1:6" ht="15">
      <c r="A15" s="86" t="s">
        <v>224</v>
      </c>
      <c r="B15" s="87"/>
      <c r="C15" s="87" t="s">
        <v>44</v>
      </c>
      <c r="D15" s="88">
        <v>741</v>
      </c>
      <c r="E15" s="88">
        <v>741</v>
      </c>
      <c r="F15" s="88">
        <f t="shared" si="0"/>
        <v>100</v>
      </c>
    </row>
    <row r="16" spans="1:6" ht="28.5">
      <c r="A16" s="92" t="s">
        <v>33</v>
      </c>
      <c r="B16" s="84" t="s">
        <v>44</v>
      </c>
      <c r="C16" s="84"/>
      <c r="D16" s="85">
        <f>D18+D17+D19</f>
        <v>909.5</v>
      </c>
      <c r="E16" s="85">
        <f>E18+E17+E19</f>
        <v>906.1999999999999</v>
      </c>
      <c r="F16" s="85">
        <f t="shared" si="0"/>
        <v>99.63716327652556</v>
      </c>
    </row>
    <row r="17" spans="1:6" ht="30">
      <c r="A17" s="93" t="s">
        <v>62</v>
      </c>
      <c r="B17" s="87"/>
      <c r="C17" s="87" t="s">
        <v>45</v>
      </c>
      <c r="D17" s="88">
        <v>102</v>
      </c>
      <c r="E17" s="88">
        <v>102</v>
      </c>
      <c r="F17" s="88">
        <f t="shared" si="0"/>
        <v>100</v>
      </c>
    </row>
    <row r="18" spans="1:6" ht="45">
      <c r="A18" s="94" t="s">
        <v>225</v>
      </c>
      <c r="B18" s="84"/>
      <c r="C18" s="87" t="s">
        <v>52</v>
      </c>
      <c r="D18" s="88">
        <v>772.8</v>
      </c>
      <c r="E18" s="88">
        <v>772.8</v>
      </c>
      <c r="F18" s="88">
        <f t="shared" si="0"/>
        <v>100</v>
      </c>
    </row>
    <row r="19" spans="1:6" ht="36" customHeight="1">
      <c r="A19" s="94" t="s">
        <v>168</v>
      </c>
      <c r="B19" s="84"/>
      <c r="C19" s="87" t="s">
        <v>68</v>
      </c>
      <c r="D19" s="88">
        <v>34.7</v>
      </c>
      <c r="E19" s="88">
        <v>31.4</v>
      </c>
      <c r="F19" s="88">
        <f t="shared" si="0"/>
        <v>90.48991354466858</v>
      </c>
    </row>
    <row r="20" spans="1:6" ht="14.25">
      <c r="A20" s="83" t="s">
        <v>34</v>
      </c>
      <c r="B20" s="84" t="s">
        <v>45</v>
      </c>
      <c r="C20" s="84"/>
      <c r="D20" s="85">
        <f>D23+D21+D22</f>
        <v>6377.799999999999</v>
      </c>
      <c r="E20" s="85">
        <f>E23+E21+E22</f>
        <v>6322.8</v>
      </c>
      <c r="F20" s="85">
        <f t="shared" si="0"/>
        <v>99.13763366678167</v>
      </c>
    </row>
    <row r="21" spans="1:6" ht="15">
      <c r="A21" s="86" t="s">
        <v>35</v>
      </c>
      <c r="B21" s="87"/>
      <c r="C21" s="87" t="s">
        <v>42</v>
      </c>
      <c r="D21" s="95">
        <v>2775.2</v>
      </c>
      <c r="E21" s="88">
        <v>2726.9</v>
      </c>
      <c r="F21" s="88">
        <f t="shared" si="0"/>
        <v>98.25958489478236</v>
      </c>
    </row>
    <row r="22" spans="1:6" ht="15">
      <c r="A22" s="86" t="s">
        <v>65</v>
      </c>
      <c r="B22" s="87"/>
      <c r="C22" s="87" t="s">
        <v>52</v>
      </c>
      <c r="D22" s="88">
        <v>3217.5</v>
      </c>
      <c r="E22" s="88">
        <v>3217.5</v>
      </c>
      <c r="F22" s="88">
        <f t="shared" si="0"/>
        <v>100</v>
      </c>
    </row>
    <row r="23" spans="1:6" ht="15">
      <c r="A23" s="86" t="s">
        <v>36</v>
      </c>
      <c r="B23" s="87"/>
      <c r="C23" s="87" t="s">
        <v>226</v>
      </c>
      <c r="D23" s="88">
        <v>385.1</v>
      </c>
      <c r="E23" s="88">
        <v>378.4</v>
      </c>
      <c r="F23" s="88">
        <f t="shared" si="0"/>
        <v>98.26019215788105</v>
      </c>
    </row>
    <row r="24" spans="1:6" ht="14.25">
      <c r="A24" s="83" t="s">
        <v>37</v>
      </c>
      <c r="B24" s="84" t="s">
        <v>46</v>
      </c>
      <c r="C24" s="84"/>
      <c r="D24" s="85">
        <f>D25+D26+D27</f>
        <v>8015.5</v>
      </c>
      <c r="E24" s="85">
        <f>E25+E26+E27</f>
        <v>7320.9</v>
      </c>
      <c r="F24" s="85">
        <f t="shared" si="0"/>
        <v>91.33428981348636</v>
      </c>
    </row>
    <row r="25" spans="1:6" ht="15">
      <c r="A25" s="86" t="s">
        <v>30</v>
      </c>
      <c r="B25" s="84"/>
      <c r="C25" s="87" t="s">
        <v>42</v>
      </c>
      <c r="D25" s="90">
        <v>2064.8</v>
      </c>
      <c r="E25" s="88">
        <v>1880.7</v>
      </c>
      <c r="F25" s="88">
        <f t="shared" si="0"/>
        <v>91.08388221619526</v>
      </c>
    </row>
    <row r="26" spans="1:6" ht="15">
      <c r="A26" s="86" t="s">
        <v>31</v>
      </c>
      <c r="B26" s="84"/>
      <c r="C26" s="87" t="s">
        <v>43</v>
      </c>
      <c r="D26" s="90">
        <v>3877.6</v>
      </c>
      <c r="E26" s="88">
        <v>3877.6</v>
      </c>
      <c r="F26" s="88">
        <f t="shared" si="0"/>
        <v>100</v>
      </c>
    </row>
    <row r="27" spans="1:6" ht="15">
      <c r="A27" s="86" t="s">
        <v>227</v>
      </c>
      <c r="B27" s="87"/>
      <c r="C27" s="87" t="s">
        <v>44</v>
      </c>
      <c r="D27" s="90">
        <v>2073.1</v>
      </c>
      <c r="E27" s="88">
        <v>1562.6</v>
      </c>
      <c r="F27" s="88">
        <f t="shared" si="0"/>
        <v>75.37504220732237</v>
      </c>
    </row>
    <row r="28" spans="1:6" ht="14.25">
      <c r="A28" s="83" t="s">
        <v>38</v>
      </c>
      <c r="B28" s="84" t="s">
        <v>226</v>
      </c>
      <c r="C28" s="84"/>
      <c r="D28" s="85">
        <f>+D29</f>
        <v>180</v>
      </c>
      <c r="E28" s="85">
        <f>E29</f>
        <v>180</v>
      </c>
      <c r="F28" s="85">
        <f t="shared" si="0"/>
        <v>100</v>
      </c>
    </row>
    <row r="29" spans="1:6" ht="15">
      <c r="A29" s="86" t="s">
        <v>48</v>
      </c>
      <c r="B29" s="87"/>
      <c r="C29" s="87" t="s">
        <v>42</v>
      </c>
      <c r="D29" s="88">
        <v>180</v>
      </c>
      <c r="E29" s="88">
        <v>180</v>
      </c>
      <c r="F29" s="88">
        <f t="shared" si="0"/>
        <v>100</v>
      </c>
    </row>
    <row r="30" spans="1:6" ht="42.75">
      <c r="A30" s="96" t="s">
        <v>66</v>
      </c>
      <c r="B30" s="84" t="s">
        <v>68</v>
      </c>
      <c r="C30" s="84"/>
      <c r="D30" s="85">
        <f>D31</f>
        <v>37.6</v>
      </c>
      <c r="E30" s="85">
        <f>E31</f>
        <v>37.6</v>
      </c>
      <c r="F30" s="85">
        <f t="shared" si="0"/>
        <v>100</v>
      </c>
    </row>
    <row r="31" spans="1:6" ht="30">
      <c r="A31" s="97" t="s">
        <v>67</v>
      </c>
      <c r="B31" s="87"/>
      <c r="C31" s="87" t="s">
        <v>44</v>
      </c>
      <c r="D31" s="88">
        <v>37.6</v>
      </c>
      <c r="E31" s="88">
        <v>37.6</v>
      </c>
      <c r="F31" s="88">
        <f t="shared" si="0"/>
        <v>100</v>
      </c>
    </row>
    <row r="32" spans="1:6" ht="14.25">
      <c r="A32" s="91" t="s">
        <v>39</v>
      </c>
      <c r="B32" s="91"/>
      <c r="C32" s="91"/>
      <c r="D32" s="85">
        <f>D9+D14+D16+D20+D24+D28+D30</f>
        <v>50115.700000000004</v>
      </c>
      <c r="E32" s="85">
        <f>E9+E14+E16+E20+E24+E28+E30</f>
        <v>48708.100000000006</v>
      </c>
      <c r="F32" s="85">
        <f>+E32/D32*100</f>
        <v>97.19129933334266</v>
      </c>
    </row>
    <row r="33" spans="1:5" ht="12.75">
      <c r="A33" s="98"/>
      <c r="B33" s="99"/>
      <c r="C33" s="100"/>
      <c r="D33" s="100"/>
      <c r="E33" s="101"/>
    </row>
    <row r="34" spans="1:5" ht="18.75">
      <c r="A34" s="109" t="s">
        <v>55</v>
      </c>
      <c r="B34" s="109"/>
      <c r="C34" s="22"/>
      <c r="D34" s="110" t="s">
        <v>54</v>
      </c>
      <c r="E34" s="110"/>
    </row>
  </sheetData>
  <sheetProtection/>
  <mergeCells count="11">
    <mergeCell ref="F5:F8"/>
    <mergeCell ref="A34:B34"/>
    <mergeCell ref="D34:E34"/>
    <mergeCell ref="D1:F1"/>
    <mergeCell ref="A3:E3"/>
    <mergeCell ref="A4:F4"/>
    <mergeCell ref="A5:A8"/>
    <mergeCell ref="B5:B8"/>
    <mergeCell ref="C5:C8"/>
    <mergeCell ref="D5:D8"/>
    <mergeCell ref="E5:E8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zoomScalePageLayoutView="0" workbookViewId="0" topLeftCell="A1">
      <selection activeCell="H1" sqref="H1:J1"/>
    </sheetView>
  </sheetViews>
  <sheetFormatPr defaultColWidth="9.140625" defaultRowHeight="12.75"/>
  <cols>
    <col min="1" max="1" width="39.140625" style="0" customWidth="1"/>
    <col min="2" max="2" width="4.28125" style="0" customWidth="1"/>
    <col min="3" max="3" width="4.8515625" style="0" customWidth="1"/>
    <col min="4" max="4" width="6.57421875" style="0" customWidth="1"/>
    <col min="5" max="5" width="5.140625" style="25" customWidth="1"/>
    <col min="6" max="6" width="9.7109375" style="0" customWidth="1"/>
    <col min="7" max="7" width="5.28125" style="0" customWidth="1"/>
    <col min="8" max="8" width="10.8515625" style="0" customWidth="1"/>
    <col min="9" max="9" width="10.140625" style="0" customWidth="1"/>
    <col min="10" max="10" width="10.57421875" style="0" customWidth="1"/>
  </cols>
  <sheetData>
    <row r="1" spans="5:10" ht="64.5" customHeight="1">
      <c r="E1" s="103"/>
      <c r="F1" s="104"/>
      <c r="G1" s="104"/>
      <c r="H1" s="103" t="s">
        <v>235</v>
      </c>
      <c r="I1" s="104"/>
      <c r="J1" s="104"/>
    </row>
    <row r="3" spans="1:10" ht="42" customHeight="1">
      <c r="A3" s="134" t="s">
        <v>228</v>
      </c>
      <c r="B3" s="134"/>
      <c r="C3" s="134"/>
      <c r="D3" s="134"/>
      <c r="E3" s="134"/>
      <c r="F3" s="135"/>
      <c r="G3" s="135"/>
      <c r="H3" s="107"/>
      <c r="I3" s="107"/>
      <c r="J3" s="107"/>
    </row>
    <row r="4" spans="1:10" ht="15.75">
      <c r="A4" s="132" t="s">
        <v>24</v>
      </c>
      <c r="B4" s="132"/>
      <c r="C4" s="132"/>
      <c r="D4" s="132"/>
      <c r="E4" s="132"/>
      <c r="F4" s="133"/>
      <c r="G4" s="133"/>
      <c r="H4" s="107"/>
      <c r="I4" s="107"/>
      <c r="J4" s="107"/>
    </row>
    <row r="5" spans="1:10" ht="33" customHeight="1">
      <c r="A5" s="125" t="s">
        <v>89</v>
      </c>
      <c r="B5" s="127" t="s">
        <v>145</v>
      </c>
      <c r="C5" s="127" t="s">
        <v>146</v>
      </c>
      <c r="D5" s="129" t="s">
        <v>90</v>
      </c>
      <c r="E5" s="130"/>
      <c r="F5" s="131"/>
      <c r="G5" s="127" t="s">
        <v>91</v>
      </c>
      <c r="H5" s="136" t="s">
        <v>189</v>
      </c>
      <c r="I5" s="105" t="s">
        <v>133</v>
      </c>
      <c r="J5" s="105" t="s">
        <v>40</v>
      </c>
    </row>
    <row r="6" spans="1:10" s="19" customFormat="1" ht="61.5" customHeight="1">
      <c r="A6" s="126"/>
      <c r="B6" s="128"/>
      <c r="C6" s="128"/>
      <c r="D6" s="45" t="s">
        <v>147</v>
      </c>
      <c r="E6" s="45" t="s">
        <v>148</v>
      </c>
      <c r="F6" s="45" t="s">
        <v>149</v>
      </c>
      <c r="G6" s="128"/>
      <c r="H6" s="137"/>
      <c r="I6" s="105"/>
      <c r="J6" s="105"/>
    </row>
    <row r="7" spans="1:10" s="20" customFormat="1" ht="12.75">
      <c r="A7" s="65">
        <v>1</v>
      </c>
      <c r="B7" s="45" t="s">
        <v>150</v>
      </c>
      <c r="C7" s="45" t="s">
        <v>131</v>
      </c>
      <c r="D7" s="45" t="s">
        <v>151</v>
      </c>
      <c r="E7" s="45" t="s">
        <v>116</v>
      </c>
      <c r="F7" s="45" t="s">
        <v>152</v>
      </c>
      <c r="G7" s="45" t="s">
        <v>153</v>
      </c>
      <c r="H7" s="65">
        <v>9</v>
      </c>
      <c r="I7" s="31">
        <v>10</v>
      </c>
      <c r="J7" s="31">
        <v>11</v>
      </c>
    </row>
    <row r="8" spans="1:10" ht="12.75">
      <c r="A8" s="32" t="s">
        <v>32</v>
      </c>
      <c r="B8" s="37" t="s">
        <v>42</v>
      </c>
      <c r="C8" s="38" t="s">
        <v>49</v>
      </c>
      <c r="D8" s="39" t="s">
        <v>49</v>
      </c>
      <c r="E8" s="39">
        <v>0</v>
      </c>
      <c r="F8" s="38" t="s">
        <v>112</v>
      </c>
      <c r="G8" s="38" t="s">
        <v>50</v>
      </c>
      <c r="H8" s="49">
        <f>H9+H12+H19+H22</f>
        <v>33854.3</v>
      </c>
      <c r="I8" s="49">
        <f>I9+I12+I19+I22</f>
        <v>33199.600000000006</v>
      </c>
      <c r="J8" s="50">
        <f aca="true" t="shared" si="0" ref="J8:J96">I8/H8*100</f>
        <v>98.06612453957105</v>
      </c>
    </row>
    <row r="9" spans="1:10" ht="36">
      <c r="A9" s="33" t="s">
        <v>47</v>
      </c>
      <c r="B9" s="40" t="s">
        <v>42</v>
      </c>
      <c r="C9" s="41" t="s">
        <v>43</v>
      </c>
      <c r="D9" s="42" t="s">
        <v>49</v>
      </c>
      <c r="E9" s="42" t="s">
        <v>127</v>
      </c>
      <c r="F9" s="41" t="s">
        <v>112</v>
      </c>
      <c r="G9" s="41" t="s">
        <v>50</v>
      </c>
      <c r="H9" s="50">
        <f>H10</f>
        <v>1785.9</v>
      </c>
      <c r="I9" s="50">
        <f>I10</f>
        <v>1785.9</v>
      </c>
      <c r="J9" s="51">
        <f t="shared" si="0"/>
        <v>100</v>
      </c>
    </row>
    <row r="10" spans="1:10" ht="24">
      <c r="A10" s="34" t="s">
        <v>92</v>
      </c>
      <c r="B10" s="43" t="s">
        <v>42</v>
      </c>
      <c r="C10" s="44" t="s">
        <v>43</v>
      </c>
      <c r="D10" s="45">
        <v>25</v>
      </c>
      <c r="E10" s="63" t="s">
        <v>122</v>
      </c>
      <c r="F10" s="44">
        <v>7040</v>
      </c>
      <c r="G10" s="44" t="s">
        <v>50</v>
      </c>
      <c r="H10" s="36">
        <f>H11</f>
        <v>1785.9</v>
      </c>
      <c r="I10" s="36">
        <f>I11</f>
        <v>1785.9</v>
      </c>
      <c r="J10" s="36">
        <f t="shared" si="0"/>
        <v>100</v>
      </c>
    </row>
    <row r="11" spans="1:10" ht="36">
      <c r="A11" s="34" t="s">
        <v>143</v>
      </c>
      <c r="B11" s="43" t="s">
        <v>42</v>
      </c>
      <c r="C11" s="44" t="s">
        <v>43</v>
      </c>
      <c r="D11" s="45">
        <v>25</v>
      </c>
      <c r="E11" s="63" t="s">
        <v>122</v>
      </c>
      <c r="F11" s="44">
        <v>7040</v>
      </c>
      <c r="G11" s="44" t="s">
        <v>154</v>
      </c>
      <c r="H11" s="36">
        <f>1777.9+5.9+2.1</f>
        <v>1785.9</v>
      </c>
      <c r="I11" s="36">
        <v>1785.9</v>
      </c>
      <c r="J11" s="50">
        <f t="shared" si="0"/>
        <v>100</v>
      </c>
    </row>
    <row r="12" spans="1:10" ht="48">
      <c r="A12" s="33" t="s">
        <v>93</v>
      </c>
      <c r="B12" s="40" t="s">
        <v>42</v>
      </c>
      <c r="C12" s="41" t="s">
        <v>45</v>
      </c>
      <c r="D12" s="42" t="s">
        <v>49</v>
      </c>
      <c r="E12" s="42">
        <v>0</v>
      </c>
      <c r="F12" s="41" t="s">
        <v>112</v>
      </c>
      <c r="G12" s="41" t="s">
        <v>50</v>
      </c>
      <c r="H12" s="50">
        <f>H13</f>
        <v>17625.8</v>
      </c>
      <c r="I12" s="50">
        <f>I13</f>
        <v>17287.9</v>
      </c>
      <c r="J12" s="36">
        <f t="shared" si="0"/>
        <v>98.08292389565297</v>
      </c>
    </row>
    <row r="13" spans="1:10" ht="24">
      <c r="A13" s="34" t="s">
        <v>94</v>
      </c>
      <c r="B13" s="43" t="s">
        <v>42</v>
      </c>
      <c r="C13" s="44" t="s">
        <v>45</v>
      </c>
      <c r="D13" s="45">
        <v>25</v>
      </c>
      <c r="E13" s="63">
        <v>1</v>
      </c>
      <c r="F13" s="44" t="s">
        <v>113</v>
      </c>
      <c r="G13" s="44" t="s">
        <v>50</v>
      </c>
      <c r="H13" s="36">
        <f>H14+H15+H16+H18+H17</f>
        <v>17625.8</v>
      </c>
      <c r="I13" s="36">
        <f>I14+I15+I16+I18+I17</f>
        <v>17287.9</v>
      </c>
      <c r="J13" s="36">
        <f t="shared" si="0"/>
        <v>98.08292389565297</v>
      </c>
    </row>
    <row r="14" spans="1:10" ht="36">
      <c r="A14" s="34" t="s">
        <v>143</v>
      </c>
      <c r="B14" s="43" t="s">
        <v>42</v>
      </c>
      <c r="C14" s="44" t="s">
        <v>45</v>
      </c>
      <c r="D14" s="45">
        <v>25</v>
      </c>
      <c r="E14" s="63">
        <v>1</v>
      </c>
      <c r="F14" s="44" t="s">
        <v>113</v>
      </c>
      <c r="G14" s="44" t="s">
        <v>154</v>
      </c>
      <c r="H14" s="36">
        <f>16967.3-2.1-39.7</f>
        <v>16925.5</v>
      </c>
      <c r="I14" s="36">
        <v>16848.9</v>
      </c>
      <c r="J14" s="36">
        <f t="shared" si="0"/>
        <v>99.54742843638297</v>
      </c>
    </row>
    <row r="15" spans="1:10" ht="36">
      <c r="A15" s="34" t="s">
        <v>144</v>
      </c>
      <c r="B15" s="43" t="s">
        <v>42</v>
      </c>
      <c r="C15" s="44" t="s">
        <v>45</v>
      </c>
      <c r="D15" s="45">
        <v>25</v>
      </c>
      <c r="E15" s="63">
        <v>1</v>
      </c>
      <c r="F15" s="44" t="s">
        <v>113</v>
      </c>
      <c r="G15" s="44" t="s">
        <v>155</v>
      </c>
      <c r="H15" s="36">
        <v>245</v>
      </c>
      <c r="I15" s="36">
        <v>120.7</v>
      </c>
      <c r="J15" s="36">
        <f t="shared" si="0"/>
        <v>49.26530612244898</v>
      </c>
    </row>
    <row r="16" spans="1:10" ht="36">
      <c r="A16" s="34" t="s">
        <v>156</v>
      </c>
      <c r="B16" s="43" t="s">
        <v>42</v>
      </c>
      <c r="C16" s="44" t="s">
        <v>45</v>
      </c>
      <c r="D16" s="45">
        <v>25</v>
      </c>
      <c r="E16" s="63">
        <v>1</v>
      </c>
      <c r="F16" s="44" t="s">
        <v>113</v>
      </c>
      <c r="G16" s="44" t="s">
        <v>117</v>
      </c>
      <c r="H16" s="36">
        <f>203+6.6</f>
        <v>209.6</v>
      </c>
      <c r="I16" s="36">
        <f>203+6.6</f>
        <v>209.6</v>
      </c>
      <c r="J16" s="36">
        <f t="shared" si="0"/>
        <v>100</v>
      </c>
    </row>
    <row r="17" spans="1:10" ht="96">
      <c r="A17" s="34" t="s">
        <v>130</v>
      </c>
      <c r="B17" s="43" t="s">
        <v>42</v>
      </c>
      <c r="C17" s="44" t="s">
        <v>45</v>
      </c>
      <c r="D17" s="45">
        <v>25</v>
      </c>
      <c r="E17" s="63">
        <v>1</v>
      </c>
      <c r="F17" s="44" t="s">
        <v>113</v>
      </c>
      <c r="G17" s="44" t="s">
        <v>129</v>
      </c>
      <c r="H17" s="36">
        <v>242.7</v>
      </c>
      <c r="I17" s="36">
        <v>107.7</v>
      </c>
      <c r="J17" s="36">
        <f t="shared" si="0"/>
        <v>44.375772558714466</v>
      </c>
    </row>
    <row r="18" spans="1:10" ht="12.75">
      <c r="A18" s="62" t="s">
        <v>132</v>
      </c>
      <c r="B18" s="43" t="s">
        <v>42</v>
      </c>
      <c r="C18" s="44" t="s">
        <v>45</v>
      </c>
      <c r="D18" s="45">
        <v>25</v>
      </c>
      <c r="E18" s="63">
        <v>1</v>
      </c>
      <c r="F18" s="44" t="s">
        <v>113</v>
      </c>
      <c r="G18" s="44" t="s">
        <v>120</v>
      </c>
      <c r="H18" s="36">
        <v>3</v>
      </c>
      <c r="I18" s="36">
        <v>1</v>
      </c>
      <c r="J18" s="50">
        <f t="shared" si="0"/>
        <v>33.33333333333333</v>
      </c>
    </row>
    <row r="19" spans="1:10" ht="12.75">
      <c r="A19" s="33" t="s">
        <v>60</v>
      </c>
      <c r="B19" s="40" t="s">
        <v>42</v>
      </c>
      <c r="C19" s="41">
        <v>11</v>
      </c>
      <c r="D19" s="42" t="s">
        <v>49</v>
      </c>
      <c r="E19" s="42" t="s">
        <v>127</v>
      </c>
      <c r="F19" s="41" t="s">
        <v>112</v>
      </c>
      <c r="G19" s="41" t="s">
        <v>50</v>
      </c>
      <c r="H19" s="50">
        <f>H20</f>
        <v>0</v>
      </c>
      <c r="I19" s="50">
        <f>I20</f>
        <v>0</v>
      </c>
      <c r="J19" s="36" t="s">
        <v>56</v>
      </c>
    </row>
    <row r="20" spans="1:10" ht="24">
      <c r="A20" s="34" t="s">
        <v>95</v>
      </c>
      <c r="B20" s="43" t="s">
        <v>42</v>
      </c>
      <c r="C20" s="44">
        <v>11</v>
      </c>
      <c r="D20" s="45">
        <v>20</v>
      </c>
      <c r="E20" s="45">
        <v>5</v>
      </c>
      <c r="F20" s="46">
        <v>7020</v>
      </c>
      <c r="G20" s="46" t="s">
        <v>50</v>
      </c>
      <c r="H20" s="36">
        <f>H21</f>
        <v>0</v>
      </c>
      <c r="I20" s="36">
        <f>I21</f>
        <v>0</v>
      </c>
      <c r="J20" s="36" t="s">
        <v>56</v>
      </c>
    </row>
    <row r="21" spans="1:10" ht="12.75">
      <c r="A21" s="34" t="s">
        <v>96</v>
      </c>
      <c r="B21" s="43" t="s">
        <v>42</v>
      </c>
      <c r="C21" s="44">
        <v>11</v>
      </c>
      <c r="D21" s="45">
        <v>20</v>
      </c>
      <c r="E21" s="45">
        <v>5</v>
      </c>
      <c r="F21" s="46">
        <v>7020</v>
      </c>
      <c r="G21" s="46">
        <v>870</v>
      </c>
      <c r="H21" s="36">
        <v>0</v>
      </c>
      <c r="I21" s="36">
        <v>0</v>
      </c>
      <c r="J21" s="36" t="s">
        <v>56</v>
      </c>
    </row>
    <row r="22" spans="1:10" ht="12.75">
      <c r="A22" s="33" t="s">
        <v>51</v>
      </c>
      <c r="B22" s="40" t="s">
        <v>42</v>
      </c>
      <c r="C22" s="41">
        <v>13</v>
      </c>
      <c r="D22" s="42" t="s">
        <v>49</v>
      </c>
      <c r="E22" s="42">
        <v>0</v>
      </c>
      <c r="F22" s="47" t="s">
        <v>112</v>
      </c>
      <c r="G22" s="47" t="s">
        <v>50</v>
      </c>
      <c r="H22" s="50">
        <f>H23+H25+H27+H29+H31+H38</f>
        <v>14442.6</v>
      </c>
      <c r="I22" s="50">
        <f>I23+I25+I27+I29+I31+I38</f>
        <v>14125.800000000001</v>
      </c>
      <c r="J22" s="50">
        <f t="shared" si="0"/>
        <v>97.8064891363051</v>
      </c>
    </row>
    <row r="23" spans="1:10" ht="24">
      <c r="A23" s="34" t="s">
        <v>97</v>
      </c>
      <c r="B23" s="43" t="s">
        <v>42</v>
      </c>
      <c r="C23" s="44">
        <v>13</v>
      </c>
      <c r="D23" s="45" t="s">
        <v>44</v>
      </c>
      <c r="E23" s="45">
        <v>1</v>
      </c>
      <c r="F23" s="46">
        <v>7061</v>
      </c>
      <c r="G23" s="46" t="s">
        <v>50</v>
      </c>
      <c r="H23" s="36">
        <f>H24</f>
        <v>17.2</v>
      </c>
      <c r="I23" s="36">
        <f>I24</f>
        <v>17.2</v>
      </c>
      <c r="J23" s="36">
        <f t="shared" si="0"/>
        <v>100</v>
      </c>
    </row>
    <row r="24" spans="1:10" s="20" customFormat="1" ht="36">
      <c r="A24" s="34" t="s">
        <v>156</v>
      </c>
      <c r="B24" s="43" t="s">
        <v>42</v>
      </c>
      <c r="C24" s="44">
        <v>13</v>
      </c>
      <c r="D24" s="45" t="s">
        <v>44</v>
      </c>
      <c r="E24" s="45">
        <v>1</v>
      </c>
      <c r="F24" s="46">
        <v>7061</v>
      </c>
      <c r="G24" s="46" t="s">
        <v>117</v>
      </c>
      <c r="H24" s="36">
        <v>17.2</v>
      </c>
      <c r="I24" s="36">
        <v>17.2</v>
      </c>
      <c r="J24" s="36">
        <f t="shared" si="0"/>
        <v>100</v>
      </c>
    </row>
    <row r="25" spans="1:10" ht="36">
      <c r="A25" s="62" t="s">
        <v>98</v>
      </c>
      <c r="B25" s="43" t="s">
        <v>42</v>
      </c>
      <c r="C25" s="44">
        <v>13</v>
      </c>
      <c r="D25" s="45">
        <v>13</v>
      </c>
      <c r="E25" s="45">
        <v>2</v>
      </c>
      <c r="F25" s="46">
        <v>2103</v>
      </c>
      <c r="G25" s="46" t="s">
        <v>50</v>
      </c>
      <c r="H25" s="36">
        <f>H26</f>
        <v>0</v>
      </c>
      <c r="I25" s="36">
        <f>I26</f>
        <v>0</v>
      </c>
      <c r="J25" s="36" t="s">
        <v>56</v>
      </c>
    </row>
    <row r="26" spans="1:10" ht="36">
      <c r="A26" s="34" t="s">
        <v>156</v>
      </c>
      <c r="B26" s="43" t="s">
        <v>42</v>
      </c>
      <c r="C26" s="44">
        <v>13</v>
      </c>
      <c r="D26" s="45">
        <v>13</v>
      </c>
      <c r="E26" s="45">
        <v>2</v>
      </c>
      <c r="F26" s="46">
        <v>2103</v>
      </c>
      <c r="G26" s="46" t="s">
        <v>117</v>
      </c>
      <c r="H26" s="36">
        <v>0</v>
      </c>
      <c r="I26" s="36">
        <v>0</v>
      </c>
      <c r="J26" s="36" t="s">
        <v>56</v>
      </c>
    </row>
    <row r="27" spans="1:10" ht="24">
      <c r="A27" s="34" t="s">
        <v>97</v>
      </c>
      <c r="B27" s="43" t="s">
        <v>42</v>
      </c>
      <c r="C27" s="44" t="s">
        <v>157</v>
      </c>
      <c r="D27" s="45" t="s">
        <v>157</v>
      </c>
      <c r="E27" s="45" t="s">
        <v>128</v>
      </c>
      <c r="F27" s="46" t="s">
        <v>158</v>
      </c>
      <c r="G27" s="46" t="s">
        <v>50</v>
      </c>
      <c r="H27" s="36">
        <f>H28</f>
        <v>326.3</v>
      </c>
      <c r="I27" s="36">
        <f>I28</f>
        <v>300.2</v>
      </c>
      <c r="J27" s="36">
        <f t="shared" si="0"/>
        <v>92.0012258657677</v>
      </c>
    </row>
    <row r="28" spans="1:10" ht="36">
      <c r="A28" s="34" t="s">
        <v>156</v>
      </c>
      <c r="B28" s="43" t="s">
        <v>42</v>
      </c>
      <c r="C28" s="44" t="s">
        <v>157</v>
      </c>
      <c r="D28" s="45" t="s">
        <v>157</v>
      </c>
      <c r="E28" s="45" t="s">
        <v>128</v>
      </c>
      <c r="F28" s="46" t="s">
        <v>158</v>
      </c>
      <c r="G28" s="46" t="s">
        <v>117</v>
      </c>
      <c r="H28" s="36">
        <v>326.3</v>
      </c>
      <c r="I28" s="36">
        <v>300.2</v>
      </c>
      <c r="J28" s="36">
        <f t="shared" si="0"/>
        <v>92.0012258657677</v>
      </c>
    </row>
    <row r="29" spans="1:11" ht="24">
      <c r="A29" s="34" t="s">
        <v>99</v>
      </c>
      <c r="B29" s="43" t="s">
        <v>42</v>
      </c>
      <c r="C29" s="44">
        <v>13</v>
      </c>
      <c r="D29" s="45" t="s">
        <v>159</v>
      </c>
      <c r="E29" s="45" t="s">
        <v>131</v>
      </c>
      <c r="F29" s="46" t="s">
        <v>114</v>
      </c>
      <c r="G29" s="46" t="s">
        <v>50</v>
      </c>
      <c r="H29" s="36">
        <f>H30</f>
        <v>704.1</v>
      </c>
      <c r="I29" s="36">
        <f>I30</f>
        <v>704.1</v>
      </c>
      <c r="J29" s="36">
        <f t="shared" si="0"/>
        <v>100</v>
      </c>
      <c r="K29" s="61"/>
    </row>
    <row r="30" spans="1:10" s="20" customFormat="1" ht="36">
      <c r="A30" s="34" t="s">
        <v>144</v>
      </c>
      <c r="B30" s="43" t="s">
        <v>42</v>
      </c>
      <c r="C30" s="44">
        <v>13</v>
      </c>
      <c r="D30" s="45" t="s">
        <v>159</v>
      </c>
      <c r="E30" s="45" t="s">
        <v>131</v>
      </c>
      <c r="F30" s="46" t="s">
        <v>114</v>
      </c>
      <c r="G30" s="46" t="s">
        <v>155</v>
      </c>
      <c r="H30" s="36">
        <v>704.1</v>
      </c>
      <c r="I30" s="36">
        <v>704.1</v>
      </c>
      <c r="J30" s="36">
        <f t="shared" si="0"/>
        <v>100</v>
      </c>
    </row>
    <row r="31" spans="1:11" s="20" customFormat="1" ht="48">
      <c r="A31" s="62" t="s">
        <v>100</v>
      </c>
      <c r="B31" s="43" t="s">
        <v>42</v>
      </c>
      <c r="C31" s="44">
        <v>13</v>
      </c>
      <c r="D31" s="45">
        <v>25</v>
      </c>
      <c r="E31" s="45">
        <v>1</v>
      </c>
      <c r="F31" s="46" t="s">
        <v>115</v>
      </c>
      <c r="G31" s="46" t="s">
        <v>50</v>
      </c>
      <c r="H31" s="36">
        <f>H32+H33+H34+H35+H37+H36</f>
        <v>13381</v>
      </c>
      <c r="I31" s="36">
        <f>I32+I33+I34+I35+I37+I36</f>
        <v>13104.300000000001</v>
      </c>
      <c r="J31" s="36">
        <f t="shared" si="0"/>
        <v>97.9321425902399</v>
      </c>
      <c r="K31" s="64"/>
    </row>
    <row r="32" spans="1:10" s="20" customFormat="1" ht="12.75">
      <c r="A32" s="62" t="s">
        <v>58</v>
      </c>
      <c r="B32" s="43" t="s">
        <v>42</v>
      </c>
      <c r="C32" s="44">
        <v>13</v>
      </c>
      <c r="D32" s="45">
        <v>25</v>
      </c>
      <c r="E32" s="45">
        <v>1</v>
      </c>
      <c r="F32" s="46" t="s">
        <v>115</v>
      </c>
      <c r="G32" s="46" t="s">
        <v>126</v>
      </c>
      <c r="H32" s="36">
        <v>8785.8</v>
      </c>
      <c r="I32" s="36">
        <v>8627.1</v>
      </c>
      <c r="J32" s="36">
        <f t="shared" si="0"/>
        <v>98.193676159257</v>
      </c>
    </row>
    <row r="33" spans="1:10" s="20" customFormat="1" ht="24">
      <c r="A33" s="62" t="s">
        <v>59</v>
      </c>
      <c r="B33" s="43" t="s">
        <v>42</v>
      </c>
      <c r="C33" s="44">
        <v>13</v>
      </c>
      <c r="D33" s="45">
        <v>25</v>
      </c>
      <c r="E33" s="45">
        <v>1</v>
      </c>
      <c r="F33" s="46" t="s">
        <v>115</v>
      </c>
      <c r="G33" s="46" t="s">
        <v>160</v>
      </c>
      <c r="H33" s="36">
        <v>366.1</v>
      </c>
      <c r="I33" s="36">
        <v>366.1</v>
      </c>
      <c r="J33" s="36">
        <f t="shared" si="0"/>
        <v>100</v>
      </c>
    </row>
    <row r="34" spans="1:10" s="20" customFormat="1" ht="24">
      <c r="A34" s="62" t="s">
        <v>61</v>
      </c>
      <c r="B34" s="43" t="s">
        <v>42</v>
      </c>
      <c r="C34" s="44">
        <v>13</v>
      </c>
      <c r="D34" s="45">
        <v>25</v>
      </c>
      <c r="E34" s="45">
        <v>1</v>
      </c>
      <c r="F34" s="46" t="s">
        <v>115</v>
      </c>
      <c r="G34" s="46" t="s">
        <v>161</v>
      </c>
      <c r="H34" s="36">
        <v>196.9</v>
      </c>
      <c r="I34" s="36">
        <v>185.2</v>
      </c>
      <c r="J34" s="36">
        <f t="shared" si="0"/>
        <v>94.05789740985271</v>
      </c>
    </row>
    <row r="35" spans="1:10" s="20" customFormat="1" ht="36">
      <c r="A35" s="62" t="s">
        <v>156</v>
      </c>
      <c r="B35" s="43" t="s">
        <v>42</v>
      </c>
      <c r="C35" s="44">
        <v>13</v>
      </c>
      <c r="D35" s="45">
        <v>25</v>
      </c>
      <c r="E35" s="45">
        <v>1</v>
      </c>
      <c r="F35" s="46" t="s">
        <v>115</v>
      </c>
      <c r="G35" s="46" t="s">
        <v>117</v>
      </c>
      <c r="H35" s="36">
        <f>3894.5+39.7</f>
        <v>3934.2</v>
      </c>
      <c r="I35" s="36">
        <v>3833.9</v>
      </c>
      <c r="J35" s="36">
        <f t="shared" si="0"/>
        <v>97.45056174063342</v>
      </c>
    </row>
    <row r="36" spans="1:10" s="20" customFormat="1" ht="24">
      <c r="A36" s="62" t="s">
        <v>190</v>
      </c>
      <c r="B36" s="43" t="s">
        <v>42</v>
      </c>
      <c r="C36" s="44" t="s">
        <v>157</v>
      </c>
      <c r="D36" s="45">
        <v>25</v>
      </c>
      <c r="E36" s="63">
        <v>1</v>
      </c>
      <c r="F36" s="46" t="s">
        <v>115</v>
      </c>
      <c r="G36" s="44" t="s">
        <v>191</v>
      </c>
      <c r="H36" s="36">
        <v>38</v>
      </c>
      <c r="I36" s="36">
        <v>36.7</v>
      </c>
      <c r="J36" s="36">
        <f t="shared" si="0"/>
        <v>96.57894736842107</v>
      </c>
    </row>
    <row r="37" spans="1:10" s="20" customFormat="1" ht="12.75">
      <c r="A37" s="62" t="s">
        <v>132</v>
      </c>
      <c r="B37" s="43" t="s">
        <v>42</v>
      </c>
      <c r="C37" s="44" t="s">
        <v>157</v>
      </c>
      <c r="D37" s="45">
        <v>25</v>
      </c>
      <c r="E37" s="63">
        <v>1</v>
      </c>
      <c r="F37" s="46" t="s">
        <v>115</v>
      </c>
      <c r="G37" s="44" t="s">
        <v>120</v>
      </c>
      <c r="H37" s="36">
        <v>60</v>
      </c>
      <c r="I37" s="36">
        <v>55.3</v>
      </c>
      <c r="J37" s="36">
        <f t="shared" si="0"/>
        <v>92.16666666666666</v>
      </c>
    </row>
    <row r="38" spans="1:10" s="20" customFormat="1" ht="48">
      <c r="A38" s="62" t="s">
        <v>162</v>
      </c>
      <c r="B38" s="43" t="s">
        <v>42</v>
      </c>
      <c r="C38" s="44" t="s">
        <v>157</v>
      </c>
      <c r="D38" s="45" t="s">
        <v>163</v>
      </c>
      <c r="E38" s="45" t="s">
        <v>122</v>
      </c>
      <c r="F38" s="46" t="s">
        <v>164</v>
      </c>
      <c r="G38" s="46" t="s">
        <v>50</v>
      </c>
      <c r="H38" s="36">
        <f>H39</f>
        <v>14</v>
      </c>
      <c r="I38" s="36">
        <f>I39</f>
        <v>0</v>
      </c>
      <c r="J38" s="36">
        <f>I38/H38*100</f>
        <v>0</v>
      </c>
    </row>
    <row r="39" spans="1:10" s="20" customFormat="1" ht="36">
      <c r="A39" s="62" t="s">
        <v>156</v>
      </c>
      <c r="B39" s="43" t="s">
        <v>42</v>
      </c>
      <c r="C39" s="44" t="s">
        <v>157</v>
      </c>
      <c r="D39" s="45" t="s">
        <v>163</v>
      </c>
      <c r="E39" s="45" t="s">
        <v>122</v>
      </c>
      <c r="F39" s="46" t="s">
        <v>164</v>
      </c>
      <c r="G39" s="46" t="s">
        <v>117</v>
      </c>
      <c r="H39" s="36">
        <v>14</v>
      </c>
      <c r="I39" s="36">
        <v>0</v>
      </c>
      <c r="J39" s="36">
        <f>I39/H39*100</f>
        <v>0</v>
      </c>
    </row>
    <row r="40" spans="1:10" s="20" customFormat="1" ht="12.75">
      <c r="A40" s="32" t="s">
        <v>101</v>
      </c>
      <c r="B40" s="37" t="s">
        <v>43</v>
      </c>
      <c r="C40" s="38" t="s">
        <v>49</v>
      </c>
      <c r="D40" s="39" t="s">
        <v>49</v>
      </c>
      <c r="E40" s="39">
        <v>0</v>
      </c>
      <c r="F40" s="48" t="s">
        <v>112</v>
      </c>
      <c r="G40" s="48" t="s">
        <v>50</v>
      </c>
      <c r="H40" s="49">
        <f>H41</f>
        <v>741</v>
      </c>
      <c r="I40" s="49">
        <f>I41</f>
        <v>741</v>
      </c>
      <c r="J40" s="36">
        <f t="shared" si="0"/>
        <v>100</v>
      </c>
    </row>
    <row r="41" spans="1:10" s="20" customFormat="1" ht="12.75">
      <c r="A41" s="33" t="s">
        <v>102</v>
      </c>
      <c r="B41" s="40" t="s">
        <v>43</v>
      </c>
      <c r="C41" s="41" t="s">
        <v>44</v>
      </c>
      <c r="D41" s="42" t="s">
        <v>49</v>
      </c>
      <c r="E41" s="42">
        <v>0</v>
      </c>
      <c r="F41" s="41" t="s">
        <v>112</v>
      </c>
      <c r="G41" s="41" t="s">
        <v>50</v>
      </c>
      <c r="H41" s="50">
        <f>H42</f>
        <v>741</v>
      </c>
      <c r="I41" s="50">
        <f>I42</f>
        <v>741</v>
      </c>
      <c r="J41" s="49">
        <f t="shared" si="0"/>
        <v>100</v>
      </c>
    </row>
    <row r="42" spans="1:10" s="20" customFormat="1" ht="36">
      <c r="A42" s="62" t="s">
        <v>103</v>
      </c>
      <c r="B42" s="43" t="s">
        <v>43</v>
      </c>
      <c r="C42" s="44" t="s">
        <v>44</v>
      </c>
      <c r="D42" s="45">
        <v>50</v>
      </c>
      <c r="E42" s="45">
        <v>0</v>
      </c>
      <c r="F42" s="44">
        <v>5118</v>
      </c>
      <c r="G42" s="44" t="s">
        <v>50</v>
      </c>
      <c r="H42" s="36">
        <f>H43+H44</f>
        <v>741</v>
      </c>
      <c r="I42" s="36">
        <f>I43+I44</f>
        <v>741</v>
      </c>
      <c r="J42" s="50">
        <f t="shared" si="0"/>
        <v>100</v>
      </c>
    </row>
    <row r="43" spans="1:10" s="20" customFormat="1" ht="36">
      <c r="A43" s="34" t="s">
        <v>143</v>
      </c>
      <c r="B43" s="43" t="s">
        <v>43</v>
      </c>
      <c r="C43" s="44" t="s">
        <v>44</v>
      </c>
      <c r="D43" s="45">
        <v>50</v>
      </c>
      <c r="E43" s="45">
        <v>0</v>
      </c>
      <c r="F43" s="44">
        <v>5118</v>
      </c>
      <c r="G43" s="44" t="s">
        <v>154</v>
      </c>
      <c r="H43" s="36">
        <f>718.2+22.8</f>
        <v>741</v>
      </c>
      <c r="I43" s="36">
        <f>718.2+22.8</f>
        <v>741</v>
      </c>
      <c r="J43" s="36">
        <f t="shared" si="0"/>
        <v>100</v>
      </c>
    </row>
    <row r="44" spans="1:10" s="20" customFormat="1" ht="36">
      <c r="A44" s="34" t="s">
        <v>144</v>
      </c>
      <c r="B44" s="43" t="s">
        <v>43</v>
      </c>
      <c r="C44" s="44" t="s">
        <v>44</v>
      </c>
      <c r="D44" s="45">
        <v>50</v>
      </c>
      <c r="E44" s="45">
        <v>0</v>
      </c>
      <c r="F44" s="44">
        <v>5118</v>
      </c>
      <c r="G44" s="44" t="s">
        <v>155</v>
      </c>
      <c r="H44" s="36">
        <v>0</v>
      </c>
      <c r="I44" s="36">
        <v>0</v>
      </c>
      <c r="J44" s="36" t="s">
        <v>56</v>
      </c>
    </row>
    <row r="45" spans="1:10" s="20" customFormat="1" ht="24">
      <c r="A45" s="32" t="s">
        <v>33</v>
      </c>
      <c r="B45" s="37" t="s">
        <v>44</v>
      </c>
      <c r="C45" s="38" t="s">
        <v>49</v>
      </c>
      <c r="D45" s="39" t="s">
        <v>49</v>
      </c>
      <c r="E45" s="39">
        <v>0</v>
      </c>
      <c r="F45" s="38" t="s">
        <v>112</v>
      </c>
      <c r="G45" s="38" t="s">
        <v>50</v>
      </c>
      <c r="H45" s="49">
        <f>H46+H49+H53</f>
        <v>909.5</v>
      </c>
      <c r="I45" s="49">
        <f>I46+I49+I53</f>
        <v>906.1999999999999</v>
      </c>
      <c r="J45" s="50">
        <f t="shared" si="0"/>
        <v>99.63716327652556</v>
      </c>
    </row>
    <row r="46" spans="1:10" s="20" customFormat="1" ht="24">
      <c r="A46" s="33" t="s">
        <v>62</v>
      </c>
      <c r="B46" s="40" t="s">
        <v>44</v>
      </c>
      <c r="C46" s="41" t="s">
        <v>45</v>
      </c>
      <c r="D46" s="42" t="s">
        <v>49</v>
      </c>
      <c r="E46" s="42">
        <v>0</v>
      </c>
      <c r="F46" s="41" t="s">
        <v>112</v>
      </c>
      <c r="G46" s="41" t="s">
        <v>50</v>
      </c>
      <c r="H46" s="50">
        <f>H47</f>
        <v>102</v>
      </c>
      <c r="I46" s="50">
        <f>I47</f>
        <v>102</v>
      </c>
      <c r="J46" s="52">
        <f t="shared" si="0"/>
        <v>100</v>
      </c>
    </row>
    <row r="47" spans="1:10" s="20" customFormat="1" ht="108">
      <c r="A47" s="62" t="s">
        <v>104</v>
      </c>
      <c r="B47" s="43" t="s">
        <v>44</v>
      </c>
      <c r="C47" s="44" t="s">
        <v>45</v>
      </c>
      <c r="D47" s="45">
        <v>13</v>
      </c>
      <c r="E47" s="45">
        <v>1</v>
      </c>
      <c r="F47" s="44" t="s">
        <v>165</v>
      </c>
      <c r="G47" s="44" t="s">
        <v>50</v>
      </c>
      <c r="H47" s="36">
        <f>H48</f>
        <v>102</v>
      </c>
      <c r="I47" s="36">
        <f>I48</f>
        <v>102</v>
      </c>
      <c r="J47" s="36">
        <f t="shared" si="0"/>
        <v>100</v>
      </c>
    </row>
    <row r="48" spans="1:10" s="20" customFormat="1" ht="36">
      <c r="A48" s="62" t="s">
        <v>156</v>
      </c>
      <c r="B48" s="43" t="s">
        <v>44</v>
      </c>
      <c r="C48" s="44" t="s">
        <v>45</v>
      </c>
      <c r="D48" s="45">
        <v>13</v>
      </c>
      <c r="E48" s="45">
        <v>1</v>
      </c>
      <c r="F48" s="44" t="s">
        <v>165</v>
      </c>
      <c r="G48" s="44" t="s">
        <v>117</v>
      </c>
      <c r="H48" s="36">
        <v>102</v>
      </c>
      <c r="I48" s="36">
        <v>102</v>
      </c>
      <c r="J48" s="36">
        <f t="shared" si="0"/>
        <v>100</v>
      </c>
    </row>
    <row r="49" spans="1:10" s="19" customFormat="1" ht="36">
      <c r="A49" s="74" t="s">
        <v>63</v>
      </c>
      <c r="B49" s="40" t="s">
        <v>44</v>
      </c>
      <c r="C49" s="41" t="s">
        <v>52</v>
      </c>
      <c r="D49" s="42" t="s">
        <v>49</v>
      </c>
      <c r="E49" s="42">
        <v>0</v>
      </c>
      <c r="F49" s="41" t="s">
        <v>112</v>
      </c>
      <c r="G49" s="41" t="s">
        <v>50</v>
      </c>
      <c r="H49" s="50">
        <f>H50</f>
        <v>772.8</v>
      </c>
      <c r="I49" s="50">
        <f>I50</f>
        <v>772.8</v>
      </c>
      <c r="J49" s="49">
        <f t="shared" si="0"/>
        <v>100</v>
      </c>
    </row>
    <row r="50" spans="1:10" ht="60">
      <c r="A50" s="62" t="s">
        <v>166</v>
      </c>
      <c r="B50" s="43" t="s">
        <v>44</v>
      </c>
      <c r="C50" s="44" t="s">
        <v>52</v>
      </c>
      <c r="D50" s="45">
        <v>14</v>
      </c>
      <c r="E50" s="45">
        <v>1</v>
      </c>
      <c r="F50" s="44">
        <v>2108</v>
      </c>
      <c r="G50" s="44" t="s">
        <v>50</v>
      </c>
      <c r="H50" s="36">
        <f>H51+H52</f>
        <v>772.8</v>
      </c>
      <c r="I50" s="36">
        <f>I51+I52</f>
        <v>772.8</v>
      </c>
      <c r="J50" s="50">
        <f t="shared" si="0"/>
        <v>100</v>
      </c>
    </row>
    <row r="51" spans="1:10" ht="36">
      <c r="A51" s="62" t="s">
        <v>156</v>
      </c>
      <c r="B51" s="43" t="s">
        <v>44</v>
      </c>
      <c r="C51" s="44" t="s">
        <v>52</v>
      </c>
      <c r="D51" s="45">
        <v>14</v>
      </c>
      <c r="E51" s="45">
        <v>1</v>
      </c>
      <c r="F51" s="44">
        <v>2108</v>
      </c>
      <c r="G51" s="44" t="s">
        <v>117</v>
      </c>
      <c r="H51" s="36">
        <v>746.8</v>
      </c>
      <c r="I51" s="36">
        <v>746.8</v>
      </c>
      <c r="J51" s="36">
        <f t="shared" si="0"/>
        <v>100</v>
      </c>
    </row>
    <row r="52" spans="1:10" ht="12.75">
      <c r="A52" s="34" t="s">
        <v>96</v>
      </c>
      <c r="B52" s="43" t="s">
        <v>44</v>
      </c>
      <c r="C52" s="44" t="s">
        <v>52</v>
      </c>
      <c r="D52" s="45">
        <v>14</v>
      </c>
      <c r="E52" s="45">
        <v>1</v>
      </c>
      <c r="F52" s="44">
        <v>2108</v>
      </c>
      <c r="G52" s="44" t="s">
        <v>167</v>
      </c>
      <c r="H52" s="36">
        <v>26</v>
      </c>
      <c r="I52" s="36">
        <v>26</v>
      </c>
      <c r="J52" s="36">
        <f t="shared" si="0"/>
        <v>100</v>
      </c>
    </row>
    <row r="53" spans="1:10" ht="36">
      <c r="A53" s="33" t="s">
        <v>168</v>
      </c>
      <c r="B53" s="40" t="s">
        <v>44</v>
      </c>
      <c r="C53" s="41" t="s">
        <v>68</v>
      </c>
      <c r="D53" s="42" t="s">
        <v>49</v>
      </c>
      <c r="E53" s="42" t="s">
        <v>127</v>
      </c>
      <c r="F53" s="41" t="s">
        <v>112</v>
      </c>
      <c r="G53" s="41" t="s">
        <v>50</v>
      </c>
      <c r="H53" s="50">
        <f>H54+H56+H59</f>
        <v>34.7</v>
      </c>
      <c r="I53" s="50">
        <f>I54+I56+I59</f>
        <v>31.4</v>
      </c>
      <c r="J53" s="36">
        <f t="shared" si="0"/>
        <v>90.48991354466858</v>
      </c>
    </row>
    <row r="54" spans="1:10" ht="24">
      <c r="A54" s="34" t="s">
        <v>169</v>
      </c>
      <c r="B54" s="43" t="s">
        <v>44</v>
      </c>
      <c r="C54" s="44" t="s">
        <v>68</v>
      </c>
      <c r="D54" s="45" t="s">
        <v>157</v>
      </c>
      <c r="E54" s="45" t="s">
        <v>122</v>
      </c>
      <c r="F54" s="44" t="s">
        <v>123</v>
      </c>
      <c r="G54" s="44" t="s">
        <v>50</v>
      </c>
      <c r="H54" s="36">
        <f>H55</f>
        <v>6.2</v>
      </c>
      <c r="I54" s="36">
        <f>I55</f>
        <v>6.2</v>
      </c>
      <c r="J54" s="36">
        <f t="shared" si="0"/>
        <v>100</v>
      </c>
    </row>
    <row r="55" spans="1:10" ht="48">
      <c r="A55" s="34" t="s">
        <v>170</v>
      </c>
      <c r="B55" s="43" t="s">
        <v>44</v>
      </c>
      <c r="C55" s="44" t="s">
        <v>68</v>
      </c>
      <c r="D55" s="45" t="s">
        <v>157</v>
      </c>
      <c r="E55" s="45" t="s">
        <v>122</v>
      </c>
      <c r="F55" s="44" t="s">
        <v>123</v>
      </c>
      <c r="G55" s="44" t="s">
        <v>171</v>
      </c>
      <c r="H55" s="36">
        <v>6.2</v>
      </c>
      <c r="I55" s="36">
        <v>6.2</v>
      </c>
      <c r="J55" s="36">
        <f t="shared" si="0"/>
        <v>100</v>
      </c>
    </row>
    <row r="56" spans="1:10" ht="84">
      <c r="A56" s="34" t="s">
        <v>172</v>
      </c>
      <c r="B56" s="43" t="s">
        <v>44</v>
      </c>
      <c r="C56" s="44" t="s">
        <v>68</v>
      </c>
      <c r="D56" s="45" t="s">
        <v>157</v>
      </c>
      <c r="E56" s="45" t="s">
        <v>122</v>
      </c>
      <c r="F56" s="44" t="s">
        <v>173</v>
      </c>
      <c r="G56" s="44" t="s">
        <v>50</v>
      </c>
      <c r="H56" s="36">
        <f>H57+H58</f>
        <v>20</v>
      </c>
      <c r="I56" s="36">
        <f>I57+I58</f>
        <v>20</v>
      </c>
      <c r="J56" s="50">
        <f t="shared" si="0"/>
        <v>100</v>
      </c>
    </row>
    <row r="57" spans="1:10" ht="48">
      <c r="A57" s="34" t="s">
        <v>170</v>
      </c>
      <c r="B57" s="43" t="s">
        <v>44</v>
      </c>
      <c r="C57" s="44" t="s">
        <v>68</v>
      </c>
      <c r="D57" s="45" t="s">
        <v>157</v>
      </c>
      <c r="E57" s="45" t="s">
        <v>122</v>
      </c>
      <c r="F57" s="44" t="s">
        <v>173</v>
      </c>
      <c r="G57" s="44" t="s">
        <v>171</v>
      </c>
      <c r="H57" s="36">
        <v>15</v>
      </c>
      <c r="I57" s="36">
        <v>15</v>
      </c>
      <c r="J57" s="36">
        <f t="shared" si="0"/>
        <v>100</v>
      </c>
    </row>
    <row r="58" spans="1:10" ht="36">
      <c r="A58" s="62" t="s">
        <v>156</v>
      </c>
      <c r="B58" s="43" t="s">
        <v>44</v>
      </c>
      <c r="C58" s="44" t="s">
        <v>68</v>
      </c>
      <c r="D58" s="45" t="s">
        <v>157</v>
      </c>
      <c r="E58" s="45" t="s">
        <v>122</v>
      </c>
      <c r="F58" s="44" t="s">
        <v>173</v>
      </c>
      <c r="G58" s="44" t="s">
        <v>117</v>
      </c>
      <c r="H58" s="36">
        <v>5</v>
      </c>
      <c r="I58" s="36">
        <v>5</v>
      </c>
      <c r="J58" s="36">
        <f t="shared" si="0"/>
        <v>100</v>
      </c>
    </row>
    <row r="59" spans="1:10" ht="24">
      <c r="A59" s="34" t="s">
        <v>174</v>
      </c>
      <c r="B59" s="43" t="s">
        <v>44</v>
      </c>
      <c r="C59" s="44" t="s">
        <v>68</v>
      </c>
      <c r="D59" s="45" t="s">
        <v>157</v>
      </c>
      <c r="E59" s="45" t="s">
        <v>122</v>
      </c>
      <c r="F59" s="44" t="s">
        <v>175</v>
      </c>
      <c r="G59" s="44" t="s">
        <v>50</v>
      </c>
      <c r="H59" s="36">
        <f>H60</f>
        <v>8.5</v>
      </c>
      <c r="I59" s="36">
        <f>I60</f>
        <v>5.2</v>
      </c>
      <c r="J59" s="50">
        <f t="shared" si="0"/>
        <v>61.1764705882353</v>
      </c>
    </row>
    <row r="60" spans="1:10" ht="48">
      <c r="A60" s="34" t="s">
        <v>170</v>
      </c>
      <c r="B60" s="43" t="s">
        <v>44</v>
      </c>
      <c r="C60" s="44" t="s">
        <v>68</v>
      </c>
      <c r="D60" s="45" t="s">
        <v>157</v>
      </c>
      <c r="E60" s="45" t="s">
        <v>122</v>
      </c>
      <c r="F60" s="44" t="s">
        <v>175</v>
      </c>
      <c r="G60" s="44" t="s">
        <v>171</v>
      </c>
      <c r="H60" s="36">
        <v>8.5</v>
      </c>
      <c r="I60" s="36">
        <v>5.2</v>
      </c>
      <c r="J60" s="51">
        <f t="shared" si="0"/>
        <v>61.1764705882353</v>
      </c>
    </row>
    <row r="61" spans="1:10" ht="12.75">
      <c r="A61" s="32" t="s">
        <v>34</v>
      </c>
      <c r="B61" s="37" t="s">
        <v>45</v>
      </c>
      <c r="C61" s="38" t="s">
        <v>49</v>
      </c>
      <c r="D61" s="39" t="s">
        <v>49</v>
      </c>
      <c r="E61" s="39">
        <v>0</v>
      </c>
      <c r="F61" s="38" t="s">
        <v>112</v>
      </c>
      <c r="G61" s="38" t="s">
        <v>50</v>
      </c>
      <c r="H61" s="49">
        <f>H62+H67+H70</f>
        <v>6377.8</v>
      </c>
      <c r="I61" s="49">
        <f>I62+I67+I70</f>
        <v>6322.799999999999</v>
      </c>
      <c r="J61" s="36">
        <f t="shared" si="0"/>
        <v>99.13763366678164</v>
      </c>
    </row>
    <row r="62" spans="1:10" ht="12.75">
      <c r="A62" s="74" t="s">
        <v>35</v>
      </c>
      <c r="B62" s="40" t="s">
        <v>45</v>
      </c>
      <c r="C62" s="41" t="s">
        <v>42</v>
      </c>
      <c r="D62" s="42" t="s">
        <v>49</v>
      </c>
      <c r="E62" s="42">
        <v>0</v>
      </c>
      <c r="F62" s="41" t="s">
        <v>112</v>
      </c>
      <c r="G62" s="41" t="s">
        <v>50</v>
      </c>
      <c r="H62" s="50">
        <f>H63+H65</f>
        <v>2775.2</v>
      </c>
      <c r="I62" s="50">
        <f>I63+I65</f>
        <v>2726.9</v>
      </c>
      <c r="J62" s="49">
        <f t="shared" si="0"/>
        <v>98.25958489478236</v>
      </c>
    </row>
    <row r="63" spans="1:10" ht="84">
      <c r="A63" s="62" t="s">
        <v>105</v>
      </c>
      <c r="B63" s="43" t="s">
        <v>45</v>
      </c>
      <c r="C63" s="44" t="s">
        <v>42</v>
      </c>
      <c r="D63" s="45" t="s">
        <v>87</v>
      </c>
      <c r="E63" s="63">
        <v>1</v>
      </c>
      <c r="F63" s="44">
        <v>5604</v>
      </c>
      <c r="G63" s="44" t="s">
        <v>50</v>
      </c>
      <c r="H63" s="36">
        <f>H64</f>
        <v>2059.1</v>
      </c>
      <c r="I63" s="36">
        <f>I64</f>
        <v>2010.8</v>
      </c>
      <c r="J63" s="50">
        <f t="shared" si="0"/>
        <v>97.6543149919868</v>
      </c>
    </row>
    <row r="64" spans="1:10" ht="12.75">
      <c r="A64" s="62" t="s">
        <v>58</v>
      </c>
      <c r="B64" s="43" t="s">
        <v>45</v>
      </c>
      <c r="C64" s="44" t="s">
        <v>42</v>
      </c>
      <c r="D64" s="45" t="s">
        <v>87</v>
      </c>
      <c r="E64" s="63">
        <v>1</v>
      </c>
      <c r="F64" s="44">
        <v>5604</v>
      </c>
      <c r="G64" s="44" t="s">
        <v>126</v>
      </c>
      <c r="H64" s="36">
        <f>2047.6+11.5</f>
        <v>2059.1</v>
      </c>
      <c r="I64" s="36">
        <v>2010.8</v>
      </c>
      <c r="J64" s="51">
        <f t="shared" si="0"/>
        <v>97.6543149919868</v>
      </c>
    </row>
    <row r="65" spans="1:10" ht="24">
      <c r="A65" s="62" t="s">
        <v>174</v>
      </c>
      <c r="B65" s="43" t="s">
        <v>45</v>
      </c>
      <c r="C65" s="44" t="s">
        <v>42</v>
      </c>
      <c r="D65" s="45" t="s">
        <v>87</v>
      </c>
      <c r="E65" s="63" t="s">
        <v>122</v>
      </c>
      <c r="F65" s="44" t="s">
        <v>175</v>
      </c>
      <c r="G65" s="44" t="s">
        <v>50</v>
      </c>
      <c r="H65" s="36">
        <f>H66</f>
        <v>716.1</v>
      </c>
      <c r="I65" s="36">
        <f>I66</f>
        <v>716.1</v>
      </c>
      <c r="J65" s="51">
        <f t="shared" si="0"/>
        <v>100</v>
      </c>
    </row>
    <row r="66" spans="1:10" ht="12.75">
      <c r="A66" s="62" t="s">
        <v>58</v>
      </c>
      <c r="B66" s="43" t="s">
        <v>45</v>
      </c>
      <c r="C66" s="44" t="s">
        <v>42</v>
      </c>
      <c r="D66" s="45" t="s">
        <v>87</v>
      </c>
      <c r="E66" s="63" t="s">
        <v>122</v>
      </c>
      <c r="F66" s="44" t="s">
        <v>175</v>
      </c>
      <c r="G66" s="44" t="s">
        <v>126</v>
      </c>
      <c r="H66" s="36">
        <v>716.1</v>
      </c>
      <c r="I66" s="36">
        <v>716.1</v>
      </c>
      <c r="J66" s="51">
        <f t="shared" si="0"/>
        <v>100</v>
      </c>
    </row>
    <row r="67" spans="1:10" s="19" customFormat="1" ht="12.75">
      <c r="A67" s="33" t="s">
        <v>65</v>
      </c>
      <c r="B67" s="40" t="s">
        <v>45</v>
      </c>
      <c r="C67" s="41" t="s">
        <v>52</v>
      </c>
      <c r="D67" s="42" t="s">
        <v>49</v>
      </c>
      <c r="E67" s="42">
        <v>0</v>
      </c>
      <c r="F67" s="41" t="s">
        <v>112</v>
      </c>
      <c r="G67" s="41" t="s">
        <v>50</v>
      </c>
      <c r="H67" s="50">
        <f>H68</f>
        <v>3217.5</v>
      </c>
      <c r="I67" s="50">
        <f>I68</f>
        <v>3217.5</v>
      </c>
      <c r="J67" s="51">
        <f t="shared" si="0"/>
        <v>100</v>
      </c>
    </row>
    <row r="68" spans="1:10" s="19" customFormat="1" ht="48">
      <c r="A68" s="62" t="s">
        <v>176</v>
      </c>
      <c r="B68" s="43" t="s">
        <v>45</v>
      </c>
      <c r="C68" s="44" t="s">
        <v>52</v>
      </c>
      <c r="D68" s="45">
        <v>18</v>
      </c>
      <c r="E68" s="63">
        <v>6</v>
      </c>
      <c r="F68" s="44">
        <v>2108</v>
      </c>
      <c r="G68" s="44" t="s">
        <v>50</v>
      </c>
      <c r="H68" s="36">
        <f>H69</f>
        <v>3217.5</v>
      </c>
      <c r="I68" s="36">
        <f>I69</f>
        <v>3217.5</v>
      </c>
      <c r="J68" s="51">
        <f t="shared" si="0"/>
        <v>100</v>
      </c>
    </row>
    <row r="69" spans="1:10" s="19" customFormat="1" ht="36">
      <c r="A69" s="62" t="s">
        <v>156</v>
      </c>
      <c r="B69" s="43" t="s">
        <v>45</v>
      </c>
      <c r="C69" s="44" t="s">
        <v>52</v>
      </c>
      <c r="D69" s="45">
        <v>18</v>
      </c>
      <c r="E69" s="63">
        <v>6</v>
      </c>
      <c r="F69" s="44">
        <v>2108</v>
      </c>
      <c r="G69" s="44" t="s">
        <v>117</v>
      </c>
      <c r="H69" s="36">
        <v>3217.5</v>
      </c>
      <c r="I69" s="36">
        <v>3217.5</v>
      </c>
      <c r="J69" s="51">
        <f t="shared" si="0"/>
        <v>100</v>
      </c>
    </row>
    <row r="70" spans="1:10" s="19" customFormat="1" ht="12.75">
      <c r="A70" s="33" t="s">
        <v>36</v>
      </c>
      <c r="B70" s="40" t="s">
        <v>45</v>
      </c>
      <c r="C70" s="41">
        <v>10</v>
      </c>
      <c r="D70" s="42" t="s">
        <v>49</v>
      </c>
      <c r="E70" s="42">
        <v>0</v>
      </c>
      <c r="F70" s="41" t="s">
        <v>112</v>
      </c>
      <c r="G70" s="41" t="s">
        <v>50</v>
      </c>
      <c r="H70" s="50">
        <f>H71</f>
        <v>385.1</v>
      </c>
      <c r="I70" s="50">
        <f>I71</f>
        <v>378.4</v>
      </c>
      <c r="J70" s="51">
        <f t="shared" si="0"/>
        <v>98.26019215788105</v>
      </c>
    </row>
    <row r="71" spans="1:10" s="19" customFormat="1" ht="12.75">
      <c r="A71" s="62" t="s">
        <v>106</v>
      </c>
      <c r="B71" s="43" t="s">
        <v>45</v>
      </c>
      <c r="C71" s="44">
        <v>10</v>
      </c>
      <c r="D71" s="45">
        <v>17</v>
      </c>
      <c r="E71" s="45">
        <v>1</v>
      </c>
      <c r="F71" s="44">
        <v>2128</v>
      </c>
      <c r="G71" s="44" t="s">
        <v>50</v>
      </c>
      <c r="H71" s="36">
        <f>H72</f>
        <v>385.1</v>
      </c>
      <c r="I71" s="36">
        <f>I72</f>
        <v>378.4</v>
      </c>
      <c r="J71" s="36">
        <f t="shared" si="0"/>
        <v>98.26019215788105</v>
      </c>
    </row>
    <row r="72" spans="1:10" s="19" customFormat="1" ht="24">
      <c r="A72" s="34" t="s">
        <v>61</v>
      </c>
      <c r="B72" s="43" t="s">
        <v>45</v>
      </c>
      <c r="C72" s="44">
        <v>10</v>
      </c>
      <c r="D72" s="45">
        <v>17</v>
      </c>
      <c r="E72" s="45">
        <v>1</v>
      </c>
      <c r="F72" s="44">
        <v>2128</v>
      </c>
      <c r="G72" s="44" t="s">
        <v>161</v>
      </c>
      <c r="H72" s="36">
        <v>385.1</v>
      </c>
      <c r="I72" s="36">
        <v>378.4</v>
      </c>
      <c r="J72" s="50">
        <f t="shared" si="0"/>
        <v>98.26019215788105</v>
      </c>
    </row>
    <row r="73" spans="1:10" s="19" customFormat="1" ht="12.75">
      <c r="A73" s="32" t="s">
        <v>37</v>
      </c>
      <c r="B73" s="37" t="s">
        <v>46</v>
      </c>
      <c r="C73" s="38" t="s">
        <v>49</v>
      </c>
      <c r="D73" s="39" t="s">
        <v>49</v>
      </c>
      <c r="E73" s="39">
        <v>0</v>
      </c>
      <c r="F73" s="38" t="s">
        <v>112</v>
      </c>
      <c r="G73" s="38" t="s">
        <v>50</v>
      </c>
      <c r="H73" s="49">
        <f>H74+H81+H92</f>
        <v>8015.5</v>
      </c>
      <c r="I73" s="49">
        <f>I74+I81+I92</f>
        <v>7320.9</v>
      </c>
      <c r="J73" s="51">
        <f t="shared" si="0"/>
        <v>91.33428981348636</v>
      </c>
    </row>
    <row r="74" spans="1:10" s="19" customFormat="1" ht="12.75">
      <c r="A74" s="33" t="s">
        <v>30</v>
      </c>
      <c r="B74" s="40" t="s">
        <v>46</v>
      </c>
      <c r="C74" s="41" t="s">
        <v>42</v>
      </c>
      <c r="D74" s="42" t="s">
        <v>49</v>
      </c>
      <c r="E74" s="42">
        <v>0</v>
      </c>
      <c r="F74" s="41" t="s">
        <v>112</v>
      </c>
      <c r="G74" s="41" t="s">
        <v>50</v>
      </c>
      <c r="H74" s="50">
        <f>H77+H79+H75</f>
        <v>2064.8</v>
      </c>
      <c r="I74" s="50">
        <f>I77+I79+I75</f>
        <v>1880.7</v>
      </c>
      <c r="J74" s="51">
        <f t="shared" si="0"/>
        <v>91.08388221619526</v>
      </c>
    </row>
    <row r="75" spans="1:10" s="19" customFormat="1" ht="60">
      <c r="A75" s="62" t="s">
        <v>177</v>
      </c>
      <c r="B75" s="43" t="s">
        <v>46</v>
      </c>
      <c r="C75" s="44" t="s">
        <v>42</v>
      </c>
      <c r="D75" s="45" t="s">
        <v>121</v>
      </c>
      <c r="E75" s="45" t="s">
        <v>122</v>
      </c>
      <c r="F75" s="44" t="s">
        <v>123</v>
      </c>
      <c r="G75" s="44" t="s">
        <v>50</v>
      </c>
      <c r="H75" s="36">
        <f>H76</f>
        <v>236.9</v>
      </c>
      <c r="I75" s="36">
        <f>I76</f>
        <v>52.8</v>
      </c>
      <c r="J75" s="51">
        <f t="shared" si="0"/>
        <v>22.287885183621782</v>
      </c>
    </row>
    <row r="76" spans="1:10" s="19" customFormat="1" ht="36">
      <c r="A76" s="62" t="s">
        <v>156</v>
      </c>
      <c r="B76" s="43" t="s">
        <v>46</v>
      </c>
      <c r="C76" s="44" t="s">
        <v>42</v>
      </c>
      <c r="D76" s="45" t="s">
        <v>121</v>
      </c>
      <c r="E76" s="45" t="s">
        <v>122</v>
      </c>
      <c r="F76" s="44" t="s">
        <v>123</v>
      </c>
      <c r="G76" s="44" t="s">
        <v>117</v>
      </c>
      <c r="H76" s="56">
        <v>236.9</v>
      </c>
      <c r="I76" s="56">
        <v>52.8</v>
      </c>
      <c r="J76" s="51">
        <f t="shared" si="0"/>
        <v>22.287885183621782</v>
      </c>
    </row>
    <row r="77" spans="1:10" s="19" customFormat="1" ht="60">
      <c r="A77" s="62" t="s">
        <v>177</v>
      </c>
      <c r="B77" s="43" t="s">
        <v>46</v>
      </c>
      <c r="C77" s="44" t="s">
        <v>42</v>
      </c>
      <c r="D77" s="45" t="s">
        <v>121</v>
      </c>
      <c r="E77" s="45" t="s">
        <v>128</v>
      </c>
      <c r="F77" s="44" t="s">
        <v>123</v>
      </c>
      <c r="G77" s="44" t="s">
        <v>50</v>
      </c>
      <c r="H77" s="56">
        <f>H78</f>
        <v>468.4</v>
      </c>
      <c r="I77" s="56">
        <f>I78</f>
        <v>468.4</v>
      </c>
      <c r="J77" s="51">
        <f t="shared" si="0"/>
        <v>100</v>
      </c>
    </row>
    <row r="78" spans="1:10" s="19" customFormat="1" ht="36">
      <c r="A78" s="62" t="s">
        <v>156</v>
      </c>
      <c r="B78" s="43" t="s">
        <v>46</v>
      </c>
      <c r="C78" s="44" t="s">
        <v>42</v>
      </c>
      <c r="D78" s="45" t="s">
        <v>121</v>
      </c>
      <c r="E78" s="45" t="s">
        <v>128</v>
      </c>
      <c r="F78" s="44" t="s">
        <v>123</v>
      </c>
      <c r="G78" s="44" t="s">
        <v>117</v>
      </c>
      <c r="H78" s="56">
        <v>468.4</v>
      </c>
      <c r="I78" s="56">
        <v>468.4</v>
      </c>
      <c r="J78" s="51">
        <f t="shared" si="0"/>
        <v>100</v>
      </c>
    </row>
    <row r="79" spans="1:10" s="19" customFormat="1" ht="60">
      <c r="A79" s="62" t="s">
        <v>178</v>
      </c>
      <c r="B79" s="43" t="s">
        <v>46</v>
      </c>
      <c r="C79" s="44" t="s">
        <v>42</v>
      </c>
      <c r="D79" s="45">
        <v>12</v>
      </c>
      <c r="E79" s="63">
        <v>4</v>
      </c>
      <c r="F79" s="44">
        <v>2108</v>
      </c>
      <c r="G79" s="44" t="s">
        <v>50</v>
      </c>
      <c r="H79" s="56">
        <f>H80</f>
        <v>1359.5</v>
      </c>
      <c r="I79" s="56">
        <f>I80</f>
        <v>1359.5</v>
      </c>
      <c r="J79" s="51">
        <f t="shared" si="0"/>
        <v>100</v>
      </c>
    </row>
    <row r="80" spans="1:10" s="19" customFormat="1" ht="48">
      <c r="A80" s="62" t="s">
        <v>64</v>
      </c>
      <c r="B80" s="43" t="s">
        <v>46</v>
      </c>
      <c r="C80" s="44" t="s">
        <v>42</v>
      </c>
      <c r="D80" s="45">
        <v>12</v>
      </c>
      <c r="E80" s="63">
        <v>4</v>
      </c>
      <c r="F80" s="44">
        <v>2108</v>
      </c>
      <c r="G80" s="44">
        <v>810</v>
      </c>
      <c r="H80" s="56">
        <f>1359.5</f>
        <v>1359.5</v>
      </c>
      <c r="I80" s="56">
        <f>1359.5</f>
        <v>1359.5</v>
      </c>
      <c r="J80" s="51">
        <f t="shared" si="0"/>
        <v>100</v>
      </c>
    </row>
    <row r="81" spans="1:10" s="19" customFormat="1" ht="12.75">
      <c r="A81" s="33" t="s">
        <v>31</v>
      </c>
      <c r="B81" s="40" t="s">
        <v>46</v>
      </c>
      <c r="C81" s="41" t="s">
        <v>43</v>
      </c>
      <c r="D81" s="42" t="s">
        <v>49</v>
      </c>
      <c r="E81" s="42">
        <v>0</v>
      </c>
      <c r="F81" s="41" t="s">
        <v>112</v>
      </c>
      <c r="G81" s="41" t="s">
        <v>50</v>
      </c>
      <c r="H81" s="50">
        <f>H82+H86+H88+H84+H90</f>
        <v>3877.6000000000004</v>
      </c>
      <c r="I81" s="50">
        <f>I82+I86+I88+I84+I90</f>
        <v>3877.6000000000004</v>
      </c>
      <c r="J81" s="51">
        <f t="shared" si="0"/>
        <v>100</v>
      </c>
    </row>
    <row r="82" spans="1:10" s="19" customFormat="1" ht="60">
      <c r="A82" s="62" t="s">
        <v>177</v>
      </c>
      <c r="B82" s="43" t="s">
        <v>46</v>
      </c>
      <c r="C82" s="44" t="s">
        <v>43</v>
      </c>
      <c r="D82" s="45" t="s">
        <v>121</v>
      </c>
      <c r="E82" s="45" t="s">
        <v>122</v>
      </c>
      <c r="F82" s="44" t="s">
        <v>123</v>
      </c>
      <c r="G82" s="44" t="s">
        <v>50</v>
      </c>
      <c r="H82" s="36">
        <f>H83</f>
        <v>398</v>
      </c>
      <c r="I82" s="36">
        <f>I83</f>
        <v>398</v>
      </c>
      <c r="J82" s="51">
        <f t="shared" si="0"/>
        <v>100</v>
      </c>
    </row>
    <row r="83" spans="1:10" s="19" customFormat="1" ht="36">
      <c r="A83" s="62" t="s">
        <v>156</v>
      </c>
      <c r="B83" s="43" t="s">
        <v>46</v>
      </c>
      <c r="C83" s="44" t="s">
        <v>43</v>
      </c>
      <c r="D83" s="45" t="s">
        <v>121</v>
      </c>
      <c r="E83" s="45" t="s">
        <v>122</v>
      </c>
      <c r="F83" s="44" t="s">
        <v>123</v>
      </c>
      <c r="G83" s="44" t="s">
        <v>117</v>
      </c>
      <c r="H83" s="36">
        <v>398</v>
      </c>
      <c r="I83" s="36">
        <v>398</v>
      </c>
      <c r="J83" s="51">
        <f t="shared" si="0"/>
        <v>100</v>
      </c>
    </row>
    <row r="84" spans="1:10" s="19" customFormat="1" ht="108">
      <c r="A84" s="62" t="s">
        <v>179</v>
      </c>
      <c r="B84" s="43" t="s">
        <v>46</v>
      </c>
      <c r="C84" s="44" t="s">
        <v>43</v>
      </c>
      <c r="D84" s="45" t="s">
        <v>121</v>
      </c>
      <c r="E84" s="45" t="s">
        <v>122</v>
      </c>
      <c r="F84" s="44" t="s">
        <v>180</v>
      </c>
      <c r="G84" s="44" t="s">
        <v>50</v>
      </c>
      <c r="H84" s="36">
        <f>H85</f>
        <v>1465.2</v>
      </c>
      <c r="I84" s="36">
        <f>I85</f>
        <v>1465.2</v>
      </c>
      <c r="J84" s="51">
        <f t="shared" si="0"/>
        <v>100</v>
      </c>
    </row>
    <row r="85" spans="1:10" s="19" customFormat="1" ht="36">
      <c r="A85" s="62" t="s">
        <v>107</v>
      </c>
      <c r="B85" s="43" t="s">
        <v>46</v>
      </c>
      <c r="C85" s="44" t="s">
        <v>43</v>
      </c>
      <c r="D85" s="45" t="s">
        <v>121</v>
      </c>
      <c r="E85" s="45" t="s">
        <v>122</v>
      </c>
      <c r="F85" s="44" t="s">
        <v>180</v>
      </c>
      <c r="G85" s="44" t="s">
        <v>124</v>
      </c>
      <c r="H85" s="36">
        <f>1474.7-9.5</f>
        <v>1465.2</v>
      </c>
      <c r="I85" s="36">
        <f>1474.7-9.5</f>
        <v>1465.2</v>
      </c>
      <c r="J85" s="51">
        <f t="shared" si="0"/>
        <v>100</v>
      </c>
    </row>
    <row r="86" spans="1:10" s="19" customFormat="1" ht="60">
      <c r="A86" s="62" t="s">
        <v>177</v>
      </c>
      <c r="B86" s="43" t="s">
        <v>46</v>
      </c>
      <c r="C86" s="44" t="s">
        <v>43</v>
      </c>
      <c r="D86" s="45" t="s">
        <v>121</v>
      </c>
      <c r="E86" s="45" t="s">
        <v>122</v>
      </c>
      <c r="F86" s="44" t="s">
        <v>158</v>
      </c>
      <c r="G86" s="44" t="s">
        <v>50</v>
      </c>
      <c r="H86" s="36">
        <f>H87</f>
        <v>77.2</v>
      </c>
      <c r="I86" s="36">
        <f>I87</f>
        <v>77.2</v>
      </c>
      <c r="J86" s="51">
        <f t="shared" si="0"/>
        <v>100</v>
      </c>
    </row>
    <row r="87" spans="1:10" s="19" customFormat="1" ht="36">
      <c r="A87" s="34" t="s">
        <v>107</v>
      </c>
      <c r="B87" s="43" t="s">
        <v>46</v>
      </c>
      <c r="C87" s="44" t="s">
        <v>43</v>
      </c>
      <c r="D87" s="45" t="s">
        <v>121</v>
      </c>
      <c r="E87" s="45" t="s">
        <v>122</v>
      </c>
      <c r="F87" s="44" t="s">
        <v>158</v>
      </c>
      <c r="G87" s="44" t="s">
        <v>124</v>
      </c>
      <c r="H87" s="36">
        <f>67.7+9.5</f>
        <v>77.2</v>
      </c>
      <c r="I87" s="36">
        <f>67.7+9.5</f>
        <v>77.2</v>
      </c>
      <c r="J87" s="51">
        <f t="shared" si="0"/>
        <v>100</v>
      </c>
    </row>
    <row r="88" spans="1:10" s="19" customFormat="1" ht="60">
      <c r="A88" s="62" t="s">
        <v>178</v>
      </c>
      <c r="B88" s="43" t="s">
        <v>46</v>
      </c>
      <c r="C88" s="44" t="s">
        <v>43</v>
      </c>
      <c r="D88" s="45">
        <v>12</v>
      </c>
      <c r="E88" s="63">
        <v>4</v>
      </c>
      <c r="F88" s="44">
        <v>2108</v>
      </c>
      <c r="G88" s="44" t="s">
        <v>50</v>
      </c>
      <c r="H88" s="76">
        <f>H89</f>
        <v>1723.4</v>
      </c>
      <c r="I88" s="76">
        <f>I89</f>
        <v>1723.4</v>
      </c>
      <c r="J88" s="51">
        <f t="shared" si="0"/>
        <v>100</v>
      </c>
    </row>
    <row r="89" spans="1:10" s="19" customFormat="1" ht="48">
      <c r="A89" s="62" t="s">
        <v>64</v>
      </c>
      <c r="B89" s="43" t="s">
        <v>46</v>
      </c>
      <c r="C89" s="44" t="s">
        <v>43</v>
      </c>
      <c r="D89" s="45">
        <v>12</v>
      </c>
      <c r="E89" s="63">
        <v>4</v>
      </c>
      <c r="F89" s="44">
        <v>2108</v>
      </c>
      <c r="G89" s="44">
        <v>810</v>
      </c>
      <c r="H89" s="76">
        <v>1723.4</v>
      </c>
      <c r="I89" s="76">
        <v>1723.4</v>
      </c>
      <c r="J89" s="50">
        <f t="shared" si="0"/>
        <v>100</v>
      </c>
    </row>
    <row r="90" spans="1:10" s="21" customFormat="1" ht="60">
      <c r="A90" s="62" t="s">
        <v>178</v>
      </c>
      <c r="B90" s="43" t="s">
        <v>46</v>
      </c>
      <c r="C90" s="44" t="s">
        <v>43</v>
      </c>
      <c r="D90" s="45" t="s">
        <v>121</v>
      </c>
      <c r="E90" s="63" t="s">
        <v>116</v>
      </c>
      <c r="F90" s="44" t="s">
        <v>114</v>
      </c>
      <c r="G90" s="44" t="s">
        <v>50</v>
      </c>
      <c r="H90" s="76">
        <f>H91</f>
        <v>213.8</v>
      </c>
      <c r="I90" s="76">
        <f>I91</f>
        <v>213.8</v>
      </c>
      <c r="J90" s="51">
        <f t="shared" si="0"/>
        <v>100</v>
      </c>
    </row>
    <row r="91" spans="1:10" s="21" customFormat="1" ht="36">
      <c r="A91" s="62" t="s">
        <v>156</v>
      </c>
      <c r="B91" s="43" t="s">
        <v>46</v>
      </c>
      <c r="C91" s="44" t="s">
        <v>43</v>
      </c>
      <c r="D91" s="45" t="s">
        <v>121</v>
      </c>
      <c r="E91" s="63" t="s">
        <v>116</v>
      </c>
      <c r="F91" s="44" t="s">
        <v>114</v>
      </c>
      <c r="G91" s="44" t="s">
        <v>117</v>
      </c>
      <c r="H91" s="76">
        <v>213.8</v>
      </c>
      <c r="I91" s="76">
        <v>213.8</v>
      </c>
      <c r="J91" s="51">
        <f t="shared" si="0"/>
        <v>100</v>
      </c>
    </row>
    <row r="92" spans="1:10" s="21" customFormat="1" ht="12.75">
      <c r="A92" s="33" t="s">
        <v>53</v>
      </c>
      <c r="B92" s="40" t="s">
        <v>46</v>
      </c>
      <c r="C92" s="41" t="s">
        <v>44</v>
      </c>
      <c r="D92" s="42" t="s">
        <v>49</v>
      </c>
      <c r="E92" s="42">
        <v>0</v>
      </c>
      <c r="F92" s="41" t="s">
        <v>112</v>
      </c>
      <c r="G92" s="41" t="s">
        <v>50</v>
      </c>
      <c r="H92" s="50">
        <f>H93+H96+H98</f>
        <v>2073.1</v>
      </c>
      <c r="I92" s="50">
        <f>I93+I96+I98</f>
        <v>1562.6</v>
      </c>
      <c r="J92" s="51">
        <f t="shared" si="0"/>
        <v>75.37504220732237</v>
      </c>
    </row>
    <row r="93" spans="1:10" s="21" customFormat="1" ht="36">
      <c r="A93" s="34" t="s">
        <v>181</v>
      </c>
      <c r="B93" s="43" t="s">
        <v>46</v>
      </c>
      <c r="C93" s="44" t="s">
        <v>44</v>
      </c>
      <c r="D93" s="45" t="s">
        <v>44</v>
      </c>
      <c r="E93" s="45" t="s">
        <v>122</v>
      </c>
      <c r="F93" s="44" t="s">
        <v>125</v>
      </c>
      <c r="G93" s="44" t="s">
        <v>50</v>
      </c>
      <c r="H93" s="36">
        <f>H94+H95</f>
        <v>564.2</v>
      </c>
      <c r="I93" s="36">
        <f>I94+I95</f>
        <v>564.2</v>
      </c>
      <c r="J93" s="51">
        <f t="shared" si="0"/>
        <v>100</v>
      </c>
    </row>
    <row r="94" spans="1:10" s="21" customFormat="1" ht="12.75">
      <c r="A94" s="62" t="s">
        <v>58</v>
      </c>
      <c r="B94" s="43" t="s">
        <v>46</v>
      </c>
      <c r="C94" s="44" t="s">
        <v>44</v>
      </c>
      <c r="D94" s="45" t="s">
        <v>44</v>
      </c>
      <c r="E94" s="45" t="s">
        <v>122</v>
      </c>
      <c r="F94" s="44" t="s">
        <v>125</v>
      </c>
      <c r="G94" s="44" t="s">
        <v>126</v>
      </c>
      <c r="H94" s="36">
        <v>530.7</v>
      </c>
      <c r="I94" s="36">
        <v>530.7</v>
      </c>
      <c r="J94" s="51">
        <f t="shared" si="0"/>
        <v>100</v>
      </c>
    </row>
    <row r="95" spans="1:10" s="19" customFormat="1" ht="36">
      <c r="A95" s="62" t="s">
        <v>156</v>
      </c>
      <c r="B95" s="43" t="s">
        <v>46</v>
      </c>
      <c r="C95" s="44" t="s">
        <v>44</v>
      </c>
      <c r="D95" s="45" t="s">
        <v>44</v>
      </c>
      <c r="E95" s="45" t="s">
        <v>122</v>
      </c>
      <c r="F95" s="44" t="s">
        <v>125</v>
      </c>
      <c r="G95" s="44" t="s">
        <v>117</v>
      </c>
      <c r="H95" s="36">
        <v>33.5</v>
      </c>
      <c r="I95" s="36">
        <v>33.5</v>
      </c>
      <c r="J95" s="51">
        <f t="shared" si="0"/>
        <v>100</v>
      </c>
    </row>
    <row r="96" spans="1:10" s="19" customFormat="1" ht="48">
      <c r="A96" s="62" t="s">
        <v>182</v>
      </c>
      <c r="B96" s="43" t="s">
        <v>46</v>
      </c>
      <c r="C96" s="44" t="s">
        <v>44</v>
      </c>
      <c r="D96" s="45">
        <v>18</v>
      </c>
      <c r="E96" s="45">
        <v>6</v>
      </c>
      <c r="F96" s="44">
        <v>2108</v>
      </c>
      <c r="G96" s="44" t="s">
        <v>50</v>
      </c>
      <c r="H96" s="76">
        <f>H97</f>
        <v>1014.2999999999998</v>
      </c>
      <c r="I96" s="76">
        <f>I97</f>
        <v>803.8</v>
      </c>
      <c r="J96" s="51">
        <f t="shared" si="0"/>
        <v>79.24677117223702</v>
      </c>
    </row>
    <row r="97" spans="1:10" s="19" customFormat="1" ht="36">
      <c r="A97" s="62" t="s">
        <v>156</v>
      </c>
      <c r="B97" s="43" t="s">
        <v>46</v>
      </c>
      <c r="C97" s="44" t="s">
        <v>44</v>
      </c>
      <c r="D97" s="45">
        <v>18</v>
      </c>
      <c r="E97" s="45">
        <v>6</v>
      </c>
      <c r="F97" s="44">
        <v>2108</v>
      </c>
      <c r="G97" s="44" t="s">
        <v>117</v>
      </c>
      <c r="H97" s="76">
        <f>1036.3-5.9-6.6-9.5</f>
        <v>1014.2999999999998</v>
      </c>
      <c r="I97" s="76">
        <v>803.8</v>
      </c>
      <c r="J97" s="51">
        <f aca="true" t="shared" si="1" ref="J97:J110">I97/H97*100</f>
        <v>79.24677117223702</v>
      </c>
    </row>
    <row r="98" spans="1:10" s="19" customFormat="1" ht="36">
      <c r="A98" s="62" t="s">
        <v>183</v>
      </c>
      <c r="B98" s="43" t="s">
        <v>46</v>
      </c>
      <c r="C98" s="44" t="s">
        <v>44</v>
      </c>
      <c r="D98" s="45" t="s">
        <v>184</v>
      </c>
      <c r="E98" s="45" t="s">
        <v>127</v>
      </c>
      <c r="F98" s="44" t="s">
        <v>114</v>
      </c>
      <c r="G98" s="44" t="s">
        <v>50</v>
      </c>
      <c r="H98" s="76">
        <f>H99</f>
        <v>494.6</v>
      </c>
      <c r="I98" s="76">
        <f>I99</f>
        <v>194.6</v>
      </c>
      <c r="J98" s="51">
        <f t="shared" si="1"/>
        <v>39.3449251920744</v>
      </c>
    </row>
    <row r="99" spans="1:10" s="19" customFormat="1" ht="36">
      <c r="A99" s="62" t="s">
        <v>156</v>
      </c>
      <c r="B99" s="43" t="s">
        <v>46</v>
      </c>
      <c r="C99" s="44" t="s">
        <v>44</v>
      </c>
      <c r="D99" s="45" t="s">
        <v>184</v>
      </c>
      <c r="E99" s="45" t="s">
        <v>127</v>
      </c>
      <c r="F99" s="44" t="s">
        <v>114</v>
      </c>
      <c r="G99" s="44" t="s">
        <v>117</v>
      </c>
      <c r="H99" s="76">
        <f>194.6+300</f>
        <v>494.6</v>
      </c>
      <c r="I99" s="76">
        <v>194.6</v>
      </c>
      <c r="J99" s="51">
        <f t="shared" si="1"/>
        <v>39.3449251920744</v>
      </c>
    </row>
    <row r="100" spans="1:10" s="19" customFormat="1" ht="12.75">
      <c r="A100" s="32" t="s">
        <v>38</v>
      </c>
      <c r="B100" s="37">
        <v>10</v>
      </c>
      <c r="C100" s="38" t="s">
        <v>49</v>
      </c>
      <c r="D100" s="39" t="s">
        <v>49</v>
      </c>
      <c r="E100" s="39">
        <v>0</v>
      </c>
      <c r="F100" s="38" t="s">
        <v>112</v>
      </c>
      <c r="G100" s="38" t="s">
        <v>50</v>
      </c>
      <c r="H100" s="49">
        <f aca="true" t="shared" si="2" ref="H100:I102">H101</f>
        <v>180</v>
      </c>
      <c r="I100" s="49">
        <f t="shared" si="2"/>
        <v>180</v>
      </c>
      <c r="J100" s="51">
        <f t="shared" si="1"/>
        <v>100</v>
      </c>
    </row>
    <row r="101" spans="1:10" s="19" customFormat="1" ht="12.75">
      <c r="A101" s="33" t="s">
        <v>48</v>
      </c>
      <c r="B101" s="40">
        <v>10</v>
      </c>
      <c r="C101" s="41" t="s">
        <v>42</v>
      </c>
      <c r="D101" s="42" t="s">
        <v>49</v>
      </c>
      <c r="E101" s="42">
        <v>0</v>
      </c>
      <c r="F101" s="41" t="s">
        <v>112</v>
      </c>
      <c r="G101" s="41" t="s">
        <v>50</v>
      </c>
      <c r="H101" s="50">
        <f t="shared" si="2"/>
        <v>180</v>
      </c>
      <c r="I101" s="50">
        <f t="shared" si="2"/>
        <v>180</v>
      </c>
      <c r="J101" s="51">
        <f t="shared" si="1"/>
        <v>100</v>
      </c>
    </row>
    <row r="102" spans="1:10" s="19" customFormat="1" ht="72">
      <c r="A102" s="62" t="s">
        <v>185</v>
      </c>
      <c r="B102" s="43">
        <v>10</v>
      </c>
      <c r="C102" s="44" t="s">
        <v>42</v>
      </c>
      <c r="D102" s="45" t="s">
        <v>159</v>
      </c>
      <c r="E102" s="45" t="s">
        <v>131</v>
      </c>
      <c r="F102" s="44" t="s">
        <v>123</v>
      </c>
      <c r="G102" s="44" t="s">
        <v>50</v>
      </c>
      <c r="H102" s="36">
        <f t="shared" si="2"/>
        <v>180</v>
      </c>
      <c r="I102" s="36">
        <f t="shared" si="2"/>
        <v>180</v>
      </c>
      <c r="J102" s="51">
        <f t="shared" si="1"/>
        <v>100</v>
      </c>
    </row>
    <row r="103" spans="1:10" s="19" customFormat="1" ht="36">
      <c r="A103" s="62" t="s">
        <v>186</v>
      </c>
      <c r="B103" s="43">
        <v>10</v>
      </c>
      <c r="C103" s="44" t="s">
        <v>42</v>
      </c>
      <c r="D103" s="45" t="s">
        <v>159</v>
      </c>
      <c r="E103" s="45" t="s">
        <v>131</v>
      </c>
      <c r="F103" s="44" t="s">
        <v>123</v>
      </c>
      <c r="G103" s="44" t="s">
        <v>187</v>
      </c>
      <c r="H103" s="36">
        <v>180</v>
      </c>
      <c r="I103" s="36">
        <v>180</v>
      </c>
      <c r="J103" s="49">
        <f t="shared" si="1"/>
        <v>100</v>
      </c>
    </row>
    <row r="104" spans="1:10" s="19" customFormat="1" ht="36">
      <c r="A104" s="32" t="s">
        <v>66</v>
      </c>
      <c r="B104" s="37">
        <v>14</v>
      </c>
      <c r="C104" s="38" t="s">
        <v>49</v>
      </c>
      <c r="D104" s="39" t="s">
        <v>49</v>
      </c>
      <c r="E104" s="39">
        <v>0</v>
      </c>
      <c r="F104" s="38" t="s">
        <v>112</v>
      </c>
      <c r="G104" s="38" t="s">
        <v>50</v>
      </c>
      <c r="H104" s="49">
        <f>H105</f>
        <v>37.6</v>
      </c>
      <c r="I104" s="49">
        <f>I105</f>
        <v>37.6</v>
      </c>
      <c r="J104" s="50">
        <f t="shared" si="1"/>
        <v>100</v>
      </c>
    </row>
    <row r="105" spans="1:10" s="19" customFormat="1" ht="24">
      <c r="A105" s="33" t="s">
        <v>67</v>
      </c>
      <c r="B105" s="40" t="s">
        <v>68</v>
      </c>
      <c r="C105" s="41" t="s">
        <v>44</v>
      </c>
      <c r="D105" s="42" t="s">
        <v>49</v>
      </c>
      <c r="E105" s="42" t="s">
        <v>127</v>
      </c>
      <c r="F105" s="41" t="s">
        <v>112</v>
      </c>
      <c r="G105" s="41" t="s">
        <v>50</v>
      </c>
      <c r="H105" s="50">
        <f>H106+H108</f>
        <v>37.6</v>
      </c>
      <c r="I105" s="50">
        <f>I106+I108</f>
        <v>37.6</v>
      </c>
      <c r="J105" s="36">
        <f t="shared" si="1"/>
        <v>100</v>
      </c>
    </row>
    <row r="106" spans="1:10" s="20" customFormat="1" ht="12.75">
      <c r="A106" s="34" t="s">
        <v>108</v>
      </c>
      <c r="B106" s="43">
        <v>14</v>
      </c>
      <c r="C106" s="44" t="s">
        <v>44</v>
      </c>
      <c r="D106" s="45" t="s">
        <v>188</v>
      </c>
      <c r="E106" s="45" t="s">
        <v>116</v>
      </c>
      <c r="F106" s="44">
        <v>7080</v>
      </c>
      <c r="G106" s="44" t="s">
        <v>50</v>
      </c>
      <c r="H106" s="36">
        <f>H107</f>
        <v>4.4</v>
      </c>
      <c r="I106" s="36">
        <f>I107</f>
        <v>4.4</v>
      </c>
      <c r="J106" s="36">
        <f t="shared" si="1"/>
        <v>100</v>
      </c>
    </row>
    <row r="107" spans="1:10" ht="12.75">
      <c r="A107" s="34" t="s">
        <v>21</v>
      </c>
      <c r="B107" s="43">
        <v>14</v>
      </c>
      <c r="C107" s="44" t="s">
        <v>44</v>
      </c>
      <c r="D107" s="45" t="s">
        <v>188</v>
      </c>
      <c r="E107" s="45" t="s">
        <v>116</v>
      </c>
      <c r="F107" s="44">
        <v>7080</v>
      </c>
      <c r="G107" s="44">
        <v>540</v>
      </c>
      <c r="H107" s="36">
        <v>4.4</v>
      </c>
      <c r="I107" s="36">
        <v>4.4</v>
      </c>
      <c r="J107" s="36">
        <f t="shared" si="1"/>
        <v>100</v>
      </c>
    </row>
    <row r="108" spans="1:10" ht="12.75">
      <c r="A108" s="34" t="s">
        <v>108</v>
      </c>
      <c r="B108" s="43">
        <v>14</v>
      </c>
      <c r="C108" s="44" t="s">
        <v>44</v>
      </c>
      <c r="D108" s="45">
        <v>20</v>
      </c>
      <c r="E108" s="45">
        <v>2</v>
      </c>
      <c r="F108" s="44">
        <v>7080</v>
      </c>
      <c r="G108" s="44" t="s">
        <v>50</v>
      </c>
      <c r="H108" s="76">
        <f>H109</f>
        <v>33.2</v>
      </c>
      <c r="I108" s="76">
        <f>I109</f>
        <v>33.2</v>
      </c>
      <c r="J108" s="36">
        <f t="shared" si="1"/>
        <v>100</v>
      </c>
    </row>
    <row r="109" spans="1:10" ht="12.75">
      <c r="A109" s="34" t="s">
        <v>21</v>
      </c>
      <c r="B109" s="43">
        <v>14</v>
      </c>
      <c r="C109" s="44" t="s">
        <v>44</v>
      </c>
      <c r="D109" s="45">
        <v>20</v>
      </c>
      <c r="E109" s="45">
        <v>2</v>
      </c>
      <c r="F109" s="44">
        <v>7080</v>
      </c>
      <c r="G109" s="44">
        <v>540</v>
      </c>
      <c r="H109" s="76">
        <v>33.2</v>
      </c>
      <c r="I109" s="76">
        <v>33.2</v>
      </c>
      <c r="J109" s="36">
        <f t="shared" si="1"/>
        <v>100</v>
      </c>
    </row>
    <row r="110" spans="1:10" ht="12.75">
      <c r="A110" s="33" t="s">
        <v>39</v>
      </c>
      <c r="B110" s="44"/>
      <c r="C110" s="44"/>
      <c r="D110" s="44"/>
      <c r="E110" s="44"/>
      <c r="F110" s="44"/>
      <c r="G110" s="44"/>
      <c r="H110" s="50">
        <f>H8+H40+H45+H61+H73+H100+H104</f>
        <v>50115.700000000004</v>
      </c>
      <c r="I110" s="50">
        <f>I8+I40+I45+I61+I73+I100+I104</f>
        <v>48708.100000000006</v>
      </c>
      <c r="J110" s="50">
        <f t="shared" si="1"/>
        <v>97.19129933334266</v>
      </c>
    </row>
    <row r="111" spans="6:8" ht="15" customHeight="1">
      <c r="F111" s="15"/>
      <c r="H111" s="61"/>
    </row>
    <row r="112" spans="1:9" ht="18.75">
      <c r="A112" s="30" t="s">
        <v>55</v>
      </c>
      <c r="B112" s="22"/>
      <c r="F112" s="15"/>
      <c r="H112" s="110" t="s">
        <v>54</v>
      </c>
      <c r="I112" s="110"/>
    </row>
    <row r="113" ht="15" customHeight="1">
      <c r="F113" s="15"/>
    </row>
    <row r="114" ht="12.75">
      <c r="F114" s="15"/>
    </row>
  </sheetData>
  <sheetProtection/>
  <mergeCells count="13">
    <mergeCell ref="H112:I112"/>
    <mergeCell ref="E1:G1"/>
    <mergeCell ref="A4:J4"/>
    <mergeCell ref="A3:J3"/>
    <mergeCell ref="H1:J1"/>
    <mergeCell ref="G5:G6"/>
    <mergeCell ref="H5:H6"/>
    <mergeCell ref="I5:I6"/>
    <mergeCell ref="J5:J6"/>
    <mergeCell ref="A5:A6"/>
    <mergeCell ref="B5:B6"/>
    <mergeCell ref="C5:C6"/>
    <mergeCell ref="D5:F5"/>
  </mergeCells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7.28125" style="0" customWidth="1"/>
    <col min="2" max="2" width="30.57421875" style="0" customWidth="1"/>
  </cols>
  <sheetData>
    <row r="1" spans="6:10" ht="127.5" customHeight="1">
      <c r="F1" s="25"/>
      <c r="G1" s="118"/>
      <c r="H1" s="119"/>
      <c r="I1" s="118" t="s">
        <v>236</v>
      </c>
      <c r="J1" s="119"/>
    </row>
    <row r="2" ht="15" customHeight="1">
      <c r="F2" s="25"/>
    </row>
    <row r="3" spans="1:10" ht="46.5" customHeight="1">
      <c r="A3" s="134" t="s">
        <v>192</v>
      </c>
      <c r="B3" s="134"/>
      <c r="C3" s="134"/>
      <c r="D3" s="134"/>
      <c r="E3" s="134"/>
      <c r="F3" s="134"/>
      <c r="G3" s="135"/>
      <c r="H3" s="135"/>
      <c r="I3" s="107"/>
      <c r="J3" s="107"/>
    </row>
    <row r="4" spans="1:10" ht="15" customHeight="1">
      <c r="A4" s="121" t="s">
        <v>216</v>
      </c>
      <c r="B4" s="121"/>
      <c r="C4" s="121"/>
      <c r="D4" s="121"/>
      <c r="E4" s="121"/>
      <c r="F4" s="121"/>
      <c r="G4" s="122"/>
      <c r="H4" s="122"/>
      <c r="I4" s="122"/>
      <c r="J4" s="122"/>
    </row>
    <row r="5" spans="1:10" ht="15" customHeight="1">
      <c r="A5" s="105" t="s">
        <v>193</v>
      </c>
      <c r="B5" s="105" t="s">
        <v>194</v>
      </c>
      <c r="C5" s="105" t="s">
        <v>195</v>
      </c>
      <c r="D5" s="138" t="s">
        <v>196</v>
      </c>
      <c r="E5" s="139"/>
      <c r="F5" s="139"/>
      <c r="G5" s="139"/>
      <c r="H5" s="139"/>
      <c r="I5" s="139"/>
      <c r="J5" s="140"/>
    </row>
    <row r="6" spans="1:10" ht="51" customHeight="1">
      <c r="A6" s="105"/>
      <c r="B6" s="105"/>
      <c r="C6" s="105"/>
      <c r="D6" s="80" t="s">
        <v>145</v>
      </c>
      <c r="E6" s="80" t="s">
        <v>146</v>
      </c>
      <c r="F6" s="80" t="s">
        <v>109</v>
      </c>
      <c r="G6" s="80" t="s">
        <v>110</v>
      </c>
      <c r="H6" s="80" t="s">
        <v>111</v>
      </c>
      <c r="I6" s="80" t="s">
        <v>91</v>
      </c>
      <c r="J6" s="80" t="s">
        <v>197</v>
      </c>
    </row>
    <row r="7" spans="1:10" ht="15" customHeight="1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</row>
    <row r="8" spans="1:10" ht="38.25">
      <c r="A8" s="35" t="s">
        <v>198</v>
      </c>
      <c r="B8" s="81" t="s">
        <v>199</v>
      </c>
      <c r="C8" s="52">
        <v>3000</v>
      </c>
      <c r="D8" s="44" t="s">
        <v>44</v>
      </c>
      <c r="E8" s="44" t="s">
        <v>52</v>
      </c>
      <c r="F8" s="45">
        <v>14</v>
      </c>
      <c r="G8" s="45">
        <v>1</v>
      </c>
      <c r="H8" s="44">
        <v>2108</v>
      </c>
      <c r="I8" s="44" t="s">
        <v>50</v>
      </c>
      <c r="J8" s="44" t="s">
        <v>200</v>
      </c>
    </row>
    <row r="9" spans="1:10" ht="38.25">
      <c r="A9" s="35" t="s">
        <v>201</v>
      </c>
      <c r="B9" s="81" t="s">
        <v>202</v>
      </c>
      <c r="C9" s="52">
        <v>3000</v>
      </c>
      <c r="D9" s="44" t="s">
        <v>44</v>
      </c>
      <c r="E9" s="44" t="s">
        <v>52</v>
      </c>
      <c r="F9" s="45">
        <v>14</v>
      </c>
      <c r="G9" s="45">
        <v>1</v>
      </c>
      <c r="H9" s="44">
        <v>2108</v>
      </c>
      <c r="I9" s="44" t="s">
        <v>50</v>
      </c>
      <c r="J9" s="44" t="s">
        <v>200</v>
      </c>
    </row>
    <row r="10" spans="1:10" ht="38.25">
      <c r="A10" s="35" t="s">
        <v>203</v>
      </c>
      <c r="B10" s="81" t="s">
        <v>204</v>
      </c>
      <c r="C10" s="52">
        <v>3000</v>
      </c>
      <c r="D10" s="44" t="s">
        <v>44</v>
      </c>
      <c r="E10" s="44" t="s">
        <v>52</v>
      </c>
      <c r="F10" s="45">
        <v>14</v>
      </c>
      <c r="G10" s="45">
        <v>1</v>
      </c>
      <c r="H10" s="44">
        <v>2108</v>
      </c>
      <c r="I10" s="44" t="s">
        <v>50</v>
      </c>
      <c r="J10" s="44" t="s">
        <v>200</v>
      </c>
    </row>
    <row r="11" spans="1:10" ht="38.25">
      <c r="A11" s="35" t="s">
        <v>205</v>
      </c>
      <c r="B11" s="81" t="s">
        <v>206</v>
      </c>
      <c r="C11" s="52">
        <v>5000</v>
      </c>
      <c r="D11" s="44" t="s">
        <v>44</v>
      </c>
      <c r="E11" s="44" t="s">
        <v>52</v>
      </c>
      <c r="F11" s="45">
        <v>14</v>
      </c>
      <c r="G11" s="45">
        <v>1</v>
      </c>
      <c r="H11" s="44">
        <v>2108</v>
      </c>
      <c r="I11" s="44" t="s">
        <v>50</v>
      </c>
      <c r="J11" s="44" t="s">
        <v>200</v>
      </c>
    </row>
    <row r="12" spans="1:10" ht="38.25">
      <c r="A12" s="35" t="s">
        <v>207</v>
      </c>
      <c r="B12" s="81" t="s">
        <v>208</v>
      </c>
      <c r="C12" s="52">
        <v>5000</v>
      </c>
      <c r="D12" s="44" t="s">
        <v>44</v>
      </c>
      <c r="E12" s="44" t="s">
        <v>52</v>
      </c>
      <c r="F12" s="45">
        <v>14</v>
      </c>
      <c r="G12" s="45">
        <v>1</v>
      </c>
      <c r="H12" s="44">
        <v>2108</v>
      </c>
      <c r="I12" s="44" t="s">
        <v>50</v>
      </c>
      <c r="J12" s="44" t="s">
        <v>200</v>
      </c>
    </row>
    <row r="13" spans="1:10" ht="38.25">
      <c r="A13" s="35" t="s">
        <v>209</v>
      </c>
      <c r="B13" s="81" t="s">
        <v>210</v>
      </c>
      <c r="C13" s="52">
        <v>2000</v>
      </c>
      <c r="D13" s="44" t="s">
        <v>44</v>
      </c>
      <c r="E13" s="44" t="s">
        <v>52</v>
      </c>
      <c r="F13" s="45">
        <v>14</v>
      </c>
      <c r="G13" s="45">
        <v>1</v>
      </c>
      <c r="H13" s="44">
        <v>2108</v>
      </c>
      <c r="I13" s="44" t="s">
        <v>50</v>
      </c>
      <c r="J13" s="44" t="s">
        <v>200</v>
      </c>
    </row>
    <row r="14" spans="1:10" ht="38.25">
      <c r="A14" s="35" t="s">
        <v>211</v>
      </c>
      <c r="B14" s="81" t="s">
        <v>212</v>
      </c>
      <c r="C14" s="52">
        <v>2000</v>
      </c>
      <c r="D14" s="44" t="s">
        <v>44</v>
      </c>
      <c r="E14" s="44" t="s">
        <v>52</v>
      </c>
      <c r="F14" s="45">
        <v>14</v>
      </c>
      <c r="G14" s="45">
        <v>1</v>
      </c>
      <c r="H14" s="44">
        <v>2108</v>
      </c>
      <c r="I14" s="44" t="s">
        <v>50</v>
      </c>
      <c r="J14" s="44" t="s">
        <v>200</v>
      </c>
    </row>
    <row r="15" spans="1:10" ht="38.25">
      <c r="A15" s="35" t="s">
        <v>211</v>
      </c>
      <c r="B15" s="81" t="s">
        <v>213</v>
      </c>
      <c r="C15" s="52">
        <v>2000</v>
      </c>
      <c r="D15" s="44" t="s">
        <v>44</v>
      </c>
      <c r="E15" s="44" t="s">
        <v>52</v>
      </c>
      <c r="F15" s="45">
        <v>14</v>
      </c>
      <c r="G15" s="45">
        <v>1</v>
      </c>
      <c r="H15" s="44">
        <v>2108</v>
      </c>
      <c r="I15" s="44" t="s">
        <v>50</v>
      </c>
      <c r="J15" s="44" t="s">
        <v>200</v>
      </c>
    </row>
    <row r="16" spans="1:10" ht="38.25">
      <c r="A16" s="35" t="s">
        <v>211</v>
      </c>
      <c r="B16" s="81" t="s">
        <v>214</v>
      </c>
      <c r="C16" s="52">
        <v>1000</v>
      </c>
      <c r="D16" s="44" t="s">
        <v>44</v>
      </c>
      <c r="E16" s="44" t="s">
        <v>52</v>
      </c>
      <c r="F16" s="45">
        <v>14</v>
      </c>
      <c r="G16" s="45">
        <v>1</v>
      </c>
      <c r="H16" s="44">
        <v>2108</v>
      </c>
      <c r="I16" s="44" t="s">
        <v>50</v>
      </c>
      <c r="J16" s="44" t="s">
        <v>200</v>
      </c>
    </row>
    <row r="17" spans="1:10" ht="12.75">
      <c r="A17" s="34" t="s">
        <v>215</v>
      </c>
      <c r="B17" s="43"/>
      <c r="C17" s="82">
        <f>C8+C9+C10+C11+C12+C13+C14+C15+C16</f>
        <v>26000</v>
      </c>
      <c r="D17" s="44"/>
      <c r="E17" s="44"/>
      <c r="F17" s="45"/>
      <c r="G17" s="45"/>
      <c r="H17" s="44"/>
      <c r="I17" s="44"/>
      <c r="J17" s="44"/>
    </row>
    <row r="20" spans="1:9" ht="18.75">
      <c r="A20" s="109" t="s">
        <v>55</v>
      </c>
      <c r="B20" s="109"/>
      <c r="C20" s="22"/>
      <c r="D20" s="22"/>
      <c r="E20" s="22"/>
      <c r="F20" s="110"/>
      <c r="G20" s="110"/>
      <c r="H20" s="110" t="s">
        <v>54</v>
      </c>
      <c r="I20" s="110"/>
    </row>
  </sheetData>
  <sheetProtection/>
  <mergeCells count="11">
    <mergeCell ref="A20:B20"/>
    <mergeCell ref="F20:G20"/>
    <mergeCell ref="H20:I20"/>
    <mergeCell ref="G1:H1"/>
    <mergeCell ref="A3:J3"/>
    <mergeCell ref="A4:J4"/>
    <mergeCell ref="I1:J1"/>
    <mergeCell ref="A5:A6"/>
    <mergeCell ref="B5:B6"/>
    <mergeCell ref="C5:C6"/>
    <mergeCell ref="D5:J5"/>
  </mergeCells>
  <printOptions/>
  <pageMargins left="0.25" right="0.25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2016-04-28T04:18:45Z</cp:lastPrinted>
  <dcterms:created xsi:type="dcterms:W3CDTF">1996-10-08T23:32:33Z</dcterms:created>
  <dcterms:modified xsi:type="dcterms:W3CDTF">2016-04-28T04:19:21Z</dcterms:modified>
  <cp:category/>
  <cp:version/>
  <cp:contentType/>
  <cp:contentStatus/>
</cp:coreProperties>
</file>