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40" windowWidth="21075" windowHeight="7560" activeTab="4"/>
  </bookViews>
  <sheets>
    <sheet name="Приложение 1" sheetId="1" r:id="rId1"/>
    <sheet name="Приложение 2" sheetId="3" r:id="rId2"/>
    <sheet name="Приложение 3" sheetId="5" r:id="rId3"/>
    <sheet name="Приложение 4" sheetId="7" r:id="rId4"/>
    <sheet name="Приложение 5" sheetId="9" r:id="rId5"/>
    <sheet name="Приложение 6" sheetId="17" r:id="rId6"/>
    <sheet name="Приложение 7" sheetId="21" r:id="rId7"/>
  </sheets>
  <definedNames>
    <definedName name="_xlnm._FilterDatabase" localSheetId="1" hidden="1">'Приложение 2'!$A$8:$J$190</definedName>
    <definedName name="_xlnm._FilterDatabase" localSheetId="2" hidden="1">'Приложение 3'!$A$8:$G$10</definedName>
    <definedName name="_xlnm._FilterDatabase" localSheetId="4" hidden="1">'Приложение 5'!$A$8:$M$113</definedName>
  </definedNames>
  <calcPr calcId="145621"/>
</workbook>
</file>

<file path=xl/calcChain.xml><?xml version="1.0" encoding="utf-8"?>
<calcChain xmlns="http://schemas.openxmlformats.org/spreadsheetml/2006/main">
  <c r="I34" i="9" l="1"/>
  <c r="L34" i="9"/>
  <c r="K41" i="9"/>
  <c r="E16" i="21" l="1"/>
  <c r="L88" i="9"/>
  <c r="F26" i="7"/>
  <c r="H44" i="5"/>
  <c r="J141" i="3"/>
  <c r="E35" i="1"/>
  <c r="K39" i="9" l="1"/>
  <c r="K40" i="9"/>
  <c r="L39" i="9"/>
  <c r="F13" i="7"/>
  <c r="H126" i="5"/>
  <c r="G144" i="5"/>
  <c r="H143" i="5"/>
  <c r="H142" i="5" s="1"/>
  <c r="F143" i="5"/>
  <c r="F142" i="5" s="1"/>
  <c r="J50" i="3"/>
  <c r="J58" i="3"/>
  <c r="J59" i="3"/>
  <c r="H58" i="3"/>
  <c r="H59" i="3"/>
  <c r="I60" i="3"/>
  <c r="E34" i="1"/>
  <c r="G142" i="5" l="1"/>
  <c r="G143" i="5"/>
  <c r="I58" i="3"/>
  <c r="I59" i="3"/>
  <c r="L38" i="9"/>
  <c r="L16" i="9"/>
  <c r="F11" i="7"/>
  <c r="H136" i="5"/>
  <c r="H131" i="5"/>
  <c r="J55" i="3"/>
  <c r="J21" i="3"/>
  <c r="E18" i="21" l="1"/>
  <c r="L102" i="9"/>
  <c r="F27" i="7"/>
  <c r="H124" i="5"/>
  <c r="J169" i="3"/>
  <c r="E37" i="1"/>
  <c r="L67" i="9" l="1"/>
  <c r="F21" i="7"/>
  <c r="H28" i="5"/>
  <c r="J102" i="3"/>
  <c r="L13" i="9" l="1"/>
  <c r="F10" i="7"/>
  <c r="H147" i="5"/>
  <c r="J15" i="3"/>
  <c r="L90" i="9" l="1"/>
  <c r="L100" i="9"/>
  <c r="H47" i="5"/>
  <c r="H101" i="5"/>
  <c r="J144" i="3"/>
  <c r="J165" i="3"/>
  <c r="L18" i="9" l="1"/>
  <c r="H138" i="5"/>
  <c r="J23" i="3"/>
  <c r="D18" i="21" l="1"/>
  <c r="E17" i="21"/>
  <c r="D17" i="21"/>
  <c r="C17" i="21"/>
  <c r="D16" i="21"/>
  <c r="D15" i="21"/>
  <c r="E14" i="21"/>
  <c r="D14" i="21" s="1"/>
  <c r="C14" i="21"/>
  <c r="E13" i="21"/>
  <c r="D13" i="21"/>
  <c r="C13" i="21"/>
  <c r="D12" i="21"/>
  <c r="E11" i="21"/>
  <c r="D11" i="21"/>
  <c r="C11" i="21"/>
  <c r="D10" i="21"/>
  <c r="E9" i="21"/>
  <c r="D9" i="21"/>
  <c r="C9" i="21"/>
  <c r="L48" i="9"/>
  <c r="I95" i="9"/>
  <c r="L80" i="9"/>
  <c r="L62" i="9"/>
  <c r="L59" i="9"/>
  <c r="L57" i="9"/>
  <c r="K63" i="9"/>
  <c r="K61" i="9"/>
  <c r="K60" i="9"/>
  <c r="K58" i="9"/>
  <c r="I57" i="9"/>
  <c r="I59" i="9"/>
  <c r="I62" i="9"/>
  <c r="F16" i="7"/>
  <c r="E19" i="7"/>
  <c r="H139" i="5"/>
  <c r="H137" i="5"/>
  <c r="H135" i="5"/>
  <c r="H132" i="5"/>
  <c r="H130" i="5"/>
  <c r="H128" i="5"/>
  <c r="H63" i="5"/>
  <c r="G77" i="5"/>
  <c r="H76" i="5"/>
  <c r="H75" i="5" s="1"/>
  <c r="F76" i="5"/>
  <c r="G76" i="5" s="1"/>
  <c r="G71" i="5"/>
  <c r="H70" i="5"/>
  <c r="G70" i="5"/>
  <c r="F70" i="5"/>
  <c r="G69" i="5"/>
  <c r="H68" i="5"/>
  <c r="H67" i="5" s="1"/>
  <c r="G68" i="5"/>
  <c r="F68" i="5"/>
  <c r="F67" i="5" s="1"/>
  <c r="F73" i="5"/>
  <c r="F72" i="5" s="1"/>
  <c r="H73" i="5"/>
  <c r="H72" i="5" s="1"/>
  <c r="G74" i="5"/>
  <c r="F80" i="5"/>
  <c r="F79" i="5" s="1"/>
  <c r="H80" i="5"/>
  <c r="H79" i="5" s="1"/>
  <c r="G81" i="5"/>
  <c r="G66" i="5"/>
  <c r="H65" i="5"/>
  <c r="H64" i="5" s="1"/>
  <c r="F65" i="5"/>
  <c r="F64" i="5" s="1"/>
  <c r="I92" i="3"/>
  <c r="J91" i="3"/>
  <c r="H91" i="3"/>
  <c r="I95" i="3"/>
  <c r="I90" i="3"/>
  <c r="I87" i="3"/>
  <c r="J94" i="3"/>
  <c r="J93" i="3" s="1"/>
  <c r="J89" i="3"/>
  <c r="J86" i="3"/>
  <c r="H94" i="3"/>
  <c r="H93" i="3" s="1"/>
  <c r="H86" i="3"/>
  <c r="H85" i="3" s="1"/>
  <c r="H89" i="3"/>
  <c r="I56" i="9" l="1"/>
  <c r="K57" i="9"/>
  <c r="K59" i="9"/>
  <c r="K62" i="9"/>
  <c r="L56" i="9"/>
  <c r="K56" i="9" s="1"/>
  <c r="F75" i="5"/>
  <c r="G75" i="5" s="1"/>
  <c r="G73" i="5"/>
  <c r="G67" i="5"/>
  <c r="G79" i="5"/>
  <c r="G72" i="5"/>
  <c r="G65" i="5"/>
  <c r="G80" i="5"/>
  <c r="G64" i="5"/>
  <c r="J88" i="3"/>
  <c r="I93" i="3"/>
  <c r="H88" i="3"/>
  <c r="I89" i="3"/>
  <c r="I94" i="3"/>
  <c r="I86" i="3"/>
  <c r="I91" i="3"/>
  <c r="J85" i="3"/>
  <c r="I85" i="3" s="1"/>
  <c r="E9" i="1"/>
  <c r="C9" i="1"/>
  <c r="E23" i="1"/>
  <c r="C23" i="1"/>
  <c r="C19" i="21"/>
  <c r="C31" i="17"/>
  <c r="C12" i="17"/>
  <c r="C20" i="17" s="1"/>
  <c r="I111" i="9"/>
  <c r="I109" i="9"/>
  <c r="I108" i="9" s="1"/>
  <c r="I107" i="9" s="1"/>
  <c r="I105" i="9"/>
  <c r="I104" i="9" s="1"/>
  <c r="I103" i="9" s="1"/>
  <c r="I101" i="9"/>
  <c r="I99" i="9"/>
  <c r="I96" i="9"/>
  <c r="I93" i="9"/>
  <c r="I92" i="9"/>
  <c r="I91" i="9" s="1"/>
  <c r="I90" i="9"/>
  <c r="I89" i="9"/>
  <c r="I87" i="9"/>
  <c r="I86" i="9"/>
  <c r="I85" i="9"/>
  <c r="I83" i="9"/>
  <c r="I82" i="9" s="1"/>
  <c r="I81" i="9"/>
  <c r="I80" i="9" s="1"/>
  <c r="I78" i="9"/>
  <c r="I74" i="9"/>
  <c r="I73" i="9" s="1"/>
  <c r="I71" i="9"/>
  <c r="I70" i="9" s="1"/>
  <c r="I69" i="9"/>
  <c r="I68" i="9" s="1"/>
  <c r="I67" i="9"/>
  <c r="I66" i="9" s="1"/>
  <c r="I53" i="9"/>
  <c r="I52" i="9"/>
  <c r="I50" i="9"/>
  <c r="I49" i="9" s="1"/>
  <c r="I46" i="9"/>
  <c r="I45" i="9" s="1"/>
  <c r="I44" i="9" s="1"/>
  <c r="I43" i="9" s="1"/>
  <c r="I38" i="9"/>
  <c r="I36" i="9"/>
  <c r="I32" i="9"/>
  <c r="I29" i="9"/>
  <c r="I27" i="9"/>
  <c r="I25" i="9"/>
  <c r="I22" i="9"/>
  <c r="I21" i="9" s="1"/>
  <c r="I16" i="9"/>
  <c r="I15" i="9"/>
  <c r="I14" i="9"/>
  <c r="I12" i="9"/>
  <c r="I11" i="9" s="1"/>
  <c r="D31" i="7"/>
  <c r="D30" i="7"/>
  <c r="D28" i="7"/>
  <c r="D26" i="7"/>
  <c r="D25" i="7"/>
  <c r="D24" i="7"/>
  <c r="D21" i="7"/>
  <c r="D20" i="7"/>
  <c r="D16" i="7"/>
  <c r="D15" i="7"/>
  <c r="D14" i="7" s="1"/>
  <c r="D13" i="7"/>
  <c r="D11" i="7"/>
  <c r="D9" i="7"/>
  <c r="F151" i="5"/>
  <c r="F150" i="5"/>
  <c r="F149" i="5" s="1"/>
  <c r="F148" i="5" s="1"/>
  <c r="F146" i="5"/>
  <c r="F145" i="5"/>
  <c r="F139" i="5"/>
  <c r="F137" i="5"/>
  <c r="F136" i="5"/>
  <c r="F135" i="5"/>
  <c r="F132" i="5"/>
  <c r="F131" i="5"/>
  <c r="F130" i="5" s="1"/>
  <c r="F129" i="5"/>
  <c r="F128" i="5" s="1"/>
  <c r="F123" i="5"/>
  <c r="F122" i="5"/>
  <c r="F121" i="5" s="1"/>
  <c r="F119" i="5"/>
  <c r="F118" i="5" s="1"/>
  <c r="F117" i="5" s="1"/>
  <c r="F115" i="5"/>
  <c r="F114" i="5" s="1"/>
  <c r="F112" i="5"/>
  <c r="F111" i="5" s="1"/>
  <c r="F108" i="5"/>
  <c r="F107" i="5" s="1"/>
  <c r="F106" i="5" s="1"/>
  <c r="F103" i="5"/>
  <c r="F102" i="5" s="1"/>
  <c r="F100" i="5"/>
  <c r="F99" i="5" s="1"/>
  <c r="F95" i="5"/>
  <c r="F94" i="5" s="1"/>
  <c r="F93" i="5" s="1"/>
  <c r="F92" i="5" s="1"/>
  <c r="F90" i="5"/>
  <c r="F88" i="5"/>
  <c r="F87" i="5" s="1"/>
  <c r="F86" i="5" s="1"/>
  <c r="F85" i="5" s="1"/>
  <c r="F83" i="5"/>
  <c r="F63" i="5"/>
  <c r="F60" i="5"/>
  <c r="F59" i="5"/>
  <c r="F58" i="5" s="1"/>
  <c r="F57" i="5"/>
  <c r="F56" i="5" s="1"/>
  <c r="F54" i="5"/>
  <c r="F51" i="5"/>
  <c r="F50" i="5"/>
  <c r="F49" i="5" s="1"/>
  <c r="F48" i="5" s="1"/>
  <c r="F47" i="5"/>
  <c r="F46" i="5"/>
  <c r="F45" i="5"/>
  <c r="F43" i="5"/>
  <c r="F42" i="5" s="1"/>
  <c r="F41" i="5"/>
  <c r="F40" i="5"/>
  <c r="F39" i="5"/>
  <c r="F36" i="5"/>
  <c r="F35" i="5" s="1"/>
  <c r="F34" i="5" s="1"/>
  <c r="F32" i="5"/>
  <c r="F31" i="5"/>
  <c r="F30" i="5" s="1"/>
  <c r="F29" i="5" s="1"/>
  <c r="F28" i="5"/>
  <c r="F27" i="5" s="1"/>
  <c r="F26" i="5" s="1"/>
  <c r="F22" i="5"/>
  <c r="F21" i="5" s="1"/>
  <c r="F20" i="5" s="1"/>
  <c r="F19" i="5" s="1"/>
  <c r="F17" i="5"/>
  <c r="F15" i="5"/>
  <c r="F12" i="5"/>
  <c r="F11" i="5" s="1"/>
  <c r="F10" i="5" s="1"/>
  <c r="H187" i="3"/>
  <c r="H186" i="3" s="1"/>
  <c r="H185" i="3" s="1"/>
  <c r="H184" i="3" s="1"/>
  <c r="H182" i="3"/>
  <c r="H181" i="3" s="1"/>
  <c r="H180" i="3" s="1"/>
  <c r="H179" i="3" s="1"/>
  <c r="H175" i="3"/>
  <c r="H174" i="3" s="1"/>
  <c r="H173" i="3" s="1"/>
  <c r="H172" i="3" s="1"/>
  <c r="H171" i="3" s="1"/>
  <c r="H170" i="3" s="1"/>
  <c r="H168" i="3"/>
  <c r="H167" i="3" s="1"/>
  <c r="H166" i="3" s="1"/>
  <c r="H164" i="3"/>
  <c r="H163" i="3" s="1"/>
  <c r="H162" i="3" s="1"/>
  <c r="H161" i="3" s="1"/>
  <c r="H159" i="3"/>
  <c r="H157" i="3"/>
  <c r="H151" i="3"/>
  <c r="H150" i="3" s="1"/>
  <c r="H149" i="3" s="1"/>
  <c r="H148" i="3"/>
  <c r="H147" i="3" s="1"/>
  <c r="H146" i="3" s="1"/>
  <c r="H145" i="3" s="1"/>
  <c r="H144" i="3"/>
  <c r="H143" i="3" s="1"/>
  <c r="H142" i="3" s="1"/>
  <c r="H140" i="3"/>
  <c r="H139" i="3" s="1"/>
  <c r="H138" i="3"/>
  <c r="H137" i="3" s="1"/>
  <c r="H136" i="3" s="1"/>
  <c r="H131" i="3"/>
  <c r="H130" i="3" s="1"/>
  <c r="H129" i="3" s="1"/>
  <c r="H128" i="3"/>
  <c r="H127" i="3" s="1"/>
  <c r="H126" i="3" s="1"/>
  <c r="H125" i="3" s="1"/>
  <c r="H123" i="3"/>
  <c r="H122" i="3" s="1"/>
  <c r="H121" i="3" s="1"/>
  <c r="H116" i="3"/>
  <c r="H115" i="3" s="1"/>
  <c r="H114" i="3" s="1"/>
  <c r="H113" i="3" s="1"/>
  <c r="H112" i="3" s="1"/>
  <c r="H110" i="3"/>
  <c r="H109" i="3" s="1"/>
  <c r="H108" i="3" s="1"/>
  <c r="H107" i="3" s="1"/>
  <c r="H106" i="3" s="1"/>
  <c r="H105" i="3"/>
  <c r="H104" i="3" s="1"/>
  <c r="H103" i="3" s="1"/>
  <c r="H102" i="3"/>
  <c r="H101" i="3"/>
  <c r="H100" i="3" s="1"/>
  <c r="H80" i="3"/>
  <c r="H78" i="3"/>
  <c r="H72" i="3"/>
  <c r="H71" i="3" s="1"/>
  <c r="H70" i="3" s="1"/>
  <c r="H69" i="3" s="1"/>
  <c r="H68" i="3" s="1"/>
  <c r="H66" i="3"/>
  <c r="H65" i="3" s="1"/>
  <c r="H64" i="3" s="1"/>
  <c r="H63" i="3" s="1"/>
  <c r="H62" i="3" s="1"/>
  <c r="H61" i="3" s="1"/>
  <c r="H56" i="3"/>
  <c r="H55" i="3"/>
  <c r="H54" i="3" s="1"/>
  <c r="H53" i="3"/>
  <c r="H52" i="3" s="1"/>
  <c r="H47" i="3"/>
  <c r="H46" i="3" s="1"/>
  <c r="H45" i="3" s="1"/>
  <c r="H44" i="3" s="1"/>
  <c r="H42" i="3"/>
  <c r="H41" i="3" s="1"/>
  <c r="H40" i="3" s="1"/>
  <c r="H37" i="3"/>
  <c r="H36" i="3" s="1"/>
  <c r="H35" i="3" s="1"/>
  <c r="H34" i="3" s="1"/>
  <c r="H31" i="3"/>
  <c r="H30" i="3" s="1"/>
  <c r="H29" i="3" s="1"/>
  <c r="H28" i="3" s="1"/>
  <c r="H27" i="3" s="1"/>
  <c r="H24" i="3"/>
  <c r="H22" i="3"/>
  <c r="H21" i="3"/>
  <c r="H20" i="3"/>
  <c r="H14" i="3"/>
  <c r="H13" i="3" s="1"/>
  <c r="H12" i="3" s="1"/>
  <c r="H11" i="3" s="1"/>
  <c r="H10" i="3" s="1"/>
  <c r="C36" i="1"/>
  <c r="C33" i="1"/>
  <c r="C32" i="1"/>
  <c r="C30" i="1" s="1"/>
  <c r="C27" i="1" s="1"/>
  <c r="C28" i="1"/>
  <c r="C25" i="1"/>
  <c r="C21" i="1"/>
  <c r="C17" i="1"/>
  <c r="C15" i="1"/>
  <c r="C11" i="1"/>
  <c r="C10" i="1"/>
  <c r="I84" i="9" l="1"/>
  <c r="I65" i="9"/>
  <c r="I64" i="9" s="1"/>
  <c r="I48" i="9"/>
  <c r="I77" i="9"/>
  <c r="I88" i="3"/>
  <c r="F14" i="5"/>
  <c r="F98" i="5"/>
  <c r="F97" i="5" s="1"/>
  <c r="F127" i="5"/>
  <c r="F134" i="5"/>
  <c r="F53" i="5"/>
  <c r="F52" i="5" s="1"/>
  <c r="F82" i="5"/>
  <c r="F78" i="5" s="1"/>
  <c r="F62" i="5" s="1"/>
  <c r="F110" i="5"/>
  <c r="F105" i="5" s="1"/>
  <c r="H77" i="3"/>
  <c r="H76" i="3" s="1"/>
  <c r="H75" i="3" s="1"/>
  <c r="H74" i="3" s="1"/>
  <c r="H67" i="3" s="1"/>
  <c r="H84" i="3"/>
  <c r="H83" i="3" s="1"/>
  <c r="H82" i="3" s="1"/>
  <c r="H156" i="3"/>
  <c r="H155" i="3" s="1"/>
  <c r="H154" i="3" s="1"/>
  <c r="H153" i="3" s="1"/>
  <c r="H19" i="3"/>
  <c r="H18" i="3" s="1"/>
  <c r="H17" i="3" s="1"/>
  <c r="H16" i="3" s="1"/>
  <c r="J84" i="3"/>
  <c r="J83" i="3" s="1"/>
  <c r="J82" i="3" s="1"/>
  <c r="H51" i="3"/>
  <c r="H50" i="3" s="1"/>
  <c r="H49" i="3" s="1"/>
  <c r="H39" i="3"/>
  <c r="C38" i="1"/>
  <c r="I24" i="9"/>
  <c r="I10" i="9" s="1"/>
  <c r="D32" i="7"/>
  <c r="F25" i="5"/>
  <c r="F24" i="5" s="1"/>
  <c r="F38" i="5"/>
  <c r="F37" i="5" s="1"/>
  <c r="F9" i="5"/>
  <c r="H99" i="3"/>
  <c r="H98" i="3" s="1"/>
  <c r="H97" i="3" s="1"/>
  <c r="H96" i="3" s="1"/>
  <c r="H120" i="3"/>
  <c r="H119" i="3" s="1"/>
  <c r="H178" i="3"/>
  <c r="H177" i="3" s="1"/>
  <c r="H135" i="3"/>
  <c r="H134" i="3" s="1"/>
  <c r="H133" i="3" s="1"/>
  <c r="L83" i="9"/>
  <c r="I76" i="9" l="1"/>
  <c r="I9" i="9" s="1"/>
  <c r="F126" i="5"/>
  <c r="F125" i="5" s="1"/>
  <c r="F152" i="5" s="1"/>
  <c r="I83" i="3"/>
  <c r="I82" i="3"/>
  <c r="H33" i="3"/>
  <c r="H9" i="3" s="1"/>
  <c r="I84" i="3"/>
  <c r="I113" i="9"/>
  <c r="H118" i="3"/>
  <c r="L78" i="9"/>
  <c r="K79" i="9"/>
  <c r="J123" i="3"/>
  <c r="I123" i="3" s="1"/>
  <c r="I124" i="3"/>
  <c r="H189" i="3" l="1"/>
  <c r="J122" i="3"/>
  <c r="K78" i="9"/>
  <c r="J121" i="3" l="1"/>
  <c r="I121" i="3" s="1"/>
  <c r="I122" i="3"/>
  <c r="E20" i="17" l="1"/>
  <c r="H17" i="5"/>
  <c r="H15" i="5"/>
  <c r="L46" i="9" l="1"/>
  <c r="F15" i="7"/>
  <c r="H151" i="5"/>
  <c r="J66" i="3"/>
  <c r="E32" i="1"/>
  <c r="L109" i="9" l="1"/>
  <c r="K109" i="9" s="1"/>
  <c r="K110" i="9"/>
  <c r="F31" i="7"/>
  <c r="H103" i="5"/>
  <c r="H102" i="5" s="1"/>
  <c r="G104" i="5"/>
  <c r="J182" i="3"/>
  <c r="I182" i="3" s="1"/>
  <c r="I183" i="3"/>
  <c r="J181" i="3" l="1"/>
  <c r="J180" i="3" s="1"/>
  <c r="I180" i="3" s="1"/>
  <c r="G102" i="5"/>
  <c r="G103" i="5"/>
  <c r="I181" i="3" l="1"/>
  <c r="J179" i="3"/>
  <c r="I179" i="3" s="1"/>
  <c r="E31" i="17"/>
  <c r="D30" i="17"/>
  <c r="D18" i="17"/>
  <c r="D19" i="17"/>
  <c r="L101" i="9"/>
  <c r="K102" i="9"/>
  <c r="L96" i="9"/>
  <c r="K98" i="9"/>
  <c r="K97" i="9"/>
  <c r="L93" i="9"/>
  <c r="K94" i="9"/>
  <c r="K31" i="9"/>
  <c r="J50" i="9"/>
  <c r="J49" i="9" s="1"/>
  <c r="J48" i="9" s="1"/>
  <c r="J45" i="9"/>
  <c r="J44" i="9" s="1"/>
  <c r="J43" i="9" s="1"/>
  <c r="G124" i="5"/>
  <c r="H123" i="5"/>
  <c r="H122" i="5" s="1"/>
  <c r="H60" i="5"/>
  <c r="G60" i="5" s="1"/>
  <c r="G61" i="5"/>
  <c r="G15" i="5"/>
  <c r="G18" i="5"/>
  <c r="G16" i="5"/>
  <c r="J168" i="3"/>
  <c r="J167" i="3" s="1"/>
  <c r="J166" i="3" s="1"/>
  <c r="I169" i="3"/>
  <c r="I158" i="3"/>
  <c r="J157" i="3"/>
  <c r="J151" i="3"/>
  <c r="J150" i="3" s="1"/>
  <c r="I152" i="3"/>
  <c r="D37" i="1"/>
  <c r="E36" i="1"/>
  <c r="D36" i="1" s="1"/>
  <c r="D34" i="1"/>
  <c r="E33" i="1"/>
  <c r="E25" i="1"/>
  <c r="E17" i="1"/>
  <c r="G123" i="5" l="1"/>
  <c r="K101" i="9"/>
  <c r="K96" i="9"/>
  <c r="J113" i="9"/>
  <c r="K93" i="9"/>
  <c r="H121" i="5"/>
  <c r="G121" i="5" s="1"/>
  <c r="G122" i="5"/>
  <c r="H59" i="5"/>
  <c r="I157" i="3"/>
  <c r="G17" i="5"/>
  <c r="H14" i="5"/>
  <c r="I151" i="3"/>
  <c r="I167" i="3"/>
  <c r="I166" i="3"/>
  <c r="I168" i="3"/>
  <c r="I150" i="3"/>
  <c r="J149" i="3"/>
  <c r="I149" i="3" s="1"/>
  <c r="H58" i="5" l="1"/>
  <c r="G58" i="5" s="1"/>
  <c r="G59" i="5"/>
  <c r="G14" i="5"/>
  <c r="L29" i="9"/>
  <c r="D26" i="1" l="1"/>
  <c r="L15" i="9" l="1"/>
  <c r="L87" i="9"/>
  <c r="K88" i="9"/>
  <c r="L53" i="9"/>
  <c r="K55" i="9"/>
  <c r="K19" i="9"/>
  <c r="H22" i="5"/>
  <c r="G22" i="5" s="1"/>
  <c r="G23" i="5"/>
  <c r="G140" i="5"/>
  <c r="H90" i="5"/>
  <c r="G91" i="5"/>
  <c r="H43" i="5"/>
  <c r="H42" i="5" s="1"/>
  <c r="G44" i="5"/>
  <c r="J140" i="3"/>
  <c r="J80" i="3"/>
  <c r="I81" i="3"/>
  <c r="I25" i="3"/>
  <c r="J24" i="3"/>
  <c r="G43" i="5" l="1"/>
  <c r="G90" i="5"/>
  <c r="H21" i="5"/>
  <c r="K87" i="9"/>
  <c r="I140" i="3"/>
  <c r="G42" i="5"/>
  <c r="I80" i="3"/>
  <c r="J139" i="3"/>
  <c r="I139" i="3" s="1"/>
  <c r="I141" i="3"/>
  <c r="D31" i="17"/>
  <c r="E12" i="17"/>
  <c r="D20" i="1"/>
  <c r="D19" i="1"/>
  <c r="D29" i="17"/>
  <c r="D28" i="17"/>
  <c r="D27" i="17"/>
  <c r="D26" i="17"/>
  <c r="D25" i="17"/>
  <c r="D24" i="17"/>
  <c r="D23" i="17"/>
  <c r="D22" i="17"/>
  <c r="D21" i="17"/>
  <c r="D17" i="17"/>
  <c r="D16" i="17"/>
  <c r="D15" i="17"/>
  <c r="D14" i="17"/>
  <c r="D13" i="17"/>
  <c r="D12" i="17"/>
  <c r="D11" i="17"/>
  <c r="D10" i="17"/>
  <c r="D9" i="17"/>
  <c r="D8" i="17"/>
  <c r="D20" i="17"/>
  <c r="K112" i="9"/>
  <c r="K106" i="9"/>
  <c r="K100" i="9"/>
  <c r="K92" i="9"/>
  <c r="K90" i="9"/>
  <c r="K86" i="9"/>
  <c r="K83" i="9"/>
  <c r="K81" i="9"/>
  <c r="K75" i="9"/>
  <c r="K72" i="9"/>
  <c r="K69" i="9"/>
  <c r="K67" i="9"/>
  <c r="K54" i="9"/>
  <c r="K51" i="9"/>
  <c r="K47" i="9"/>
  <c r="K46" i="9"/>
  <c r="K42" i="9"/>
  <c r="K38" i="9"/>
  <c r="K37" i="9"/>
  <c r="K36" i="9"/>
  <c r="K35" i="9"/>
  <c r="K33" i="9"/>
  <c r="K30" i="9"/>
  <c r="K28" i="9"/>
  <c r="K26" i="9"/>
  <c r="K23" i="9"/>
  <c r="K20" i="9"/>
  <c r="K18" i="9"/>
  <c r="K17" i="9"/>
  <c r="K16" i="9"/>
  <c r="K13" i="9"/>
  <c r="L111" i="9"/>
  <c r="L105" i="9"/>
  <c r="L104" i="9" s="1"/>
  <c r="L103" i="9" s="1"/>
  <c r="L99" i="9"/>
  <c r="L95" i="9" s="1"/>
  <c r="L91" i="9"/>
  <c r="L89" i="9"/>
  <c r="L85" i="9"/>
  <c r="L82" i="9"/>
  <c r="L77" i="9" s="1"/>
  <c r="L74" i="9"/>
  <c r="L73" i="9" s="1"/>
  <c r="L71" i="9"/>
  <c r="L68" i="9"/>
  <c r="L66" i="9"/>
  <c r="M50" i="9"/>
  <c r="M49" i="9" s="1"/>
  <c r="M48" i="9" s="1"/>
  <c r="L50" i="9"/>
  <c r="M45" i="9"/>
  <c r="M44" i="9" s="1"/>
  <c r="M43" i="9" s="1"/>
  <c r="L45" i="9"/>
  <c r="L44" i="9" s="1"/>
  <c r="L43" i="9" s="1"/>
  <c r="L24" i="9"/>
  <c r="L32" i="9"/>
  <c r="L27" i="9"/>
  <c r="L25" i="9"/>
  <c r="L22" i="9"/>
  <c r="L21" i="9" s="1"/>
  <c r="L14" i="9"/>
  <c r="L12" i="9"/>
  <c r="L11" i="9" s="1"/>
  <c r="E31" i="7"/>
  <c r="E29" i="7"/>
  <c r="E27" i="7"/>
  <c r="E26" i="7"/>
  <c r="E25" i="7"/>
  <c r="E23" i="7"/>
  <c r="E22" i="7"/>
  <c r="E21" i="7"/>
  <c r="E18" i="7"/>
  <c r="E17" i="7"/>
  <c r="E15" i="7"/>
  <c r="E13" i="7"/>
  <c r="E12" i="7"/>
  <c r="E11" i="7"/>
  <c r="E10" i="7"/>
  <c r="F30" i="7"/>
  <c r="F28" i="7"/>
  <c r="F24" i="7"/>
  <c r="F20" i="7"/>
  <c r="F14" i="7"/>
  <c r="F9" i="7"/>
  <c r="G151" i="5"/>
  <c r="G147" i="5"/>
  <c r="G141" i="5"/>
  <c r="G139" i="5"/>
  <c r="G138" i="5"/>
  <c r="G136" i="5"/>
  <c r="G133" i="5"/>
  <c r="G131" i="5"/>
  <c r="G129" i="5"/>
  <c r="G120" i="5"/>
  <c r="G116" i="5"/>
  <c r="G113" i="5"/>
  <c r="G109" i="5"/>
  <c r="G101" i="5"/>
  <c r="G96" i="5"/>
  <c r="G89" i="5"/>
  <c r="G84" i="5"/>
  <c r="G57" i="5"/>
  <c r="G55" i="5"/>
  <c r="G51" i="5"/>
  <c r="G47" i="5"/>
  <c r="G41" i="5"/>
  <c r="G36" i="5"/>
  <c r="G33" i="5"/>
  <c r="G28" i="5"/>
  <c r="G13" i="5"/>
  <c r="H150" i="5"/>
  <c r="H149" i="5" s="1"/>
  <c r="H148" i="5" s="1"/>
  <c r="H146" i="5"/>
  <c r="H145" i="5" s="1"/>
  <c r="H119" i="5"/>
  <c r="H118" i="5" s="1"/>
  <c r="H117" i="5" s="1"/>
  <c r="H115" i="5"/>
  <c r="H114" i="5" s="1"/>
  <c r="H112" i="5"/>
  <c r="H111" i="5" s="1"/>
  <c r="H108" i="5"/>
  <c r="H107" i="5" s="1"/>
  <c r="H100" i="5"/>
  <c r="H99" i="5" s="1"/>
  <c r="H98" i="5" s="1"/>
  <c r="H95" i="5"/>
  <c r="H88" i="5"/>
  <c r="H87" i="5" s="1"/>
  <c r="H86" i="5" s="1"/>
  <c r="H85" i="5" s="1"/>
  <c r="H83" i="5"/>
  <c r="H82" i="5" s="1"/>
  <c r="H56" i="5"/>
  <c r="H54" i="5"/>
  <c r="H50" i="5"/>
  <c r="H49" i="5" s="1"/>
  <c r="H48" i="5" s="1"/>
  <c r="H46" i="5"/>
  <c r="H45" i="5" s="1"/>
  <c r="H40" i="5"/>
  <c r="H39" i="5" s="1"/>
  <c r="H35" i="5"/>
  <c r="H34" i="5" s="1"/>
  <c r="H32" i="5"/>
  <c r="H31" i="5" s="1"/>
  <c r="H30" i="5" s="1"/>
  <c r="H29" i="5" s="1"/>
  <c r="H27" i="5"/>
  <c r="H26" i="5" s="1"/>
  <c r="H12" i="5"/>
  <c r="H11" i="5"/>
  <c r="H10" i="5" s="1"/>
  <c r="H9" i="5" s="1"/>
  <c r="I188" i="3"/>
  <c r="I176" i="3"/>
  <c r="I165" i="3"/>
  <c r="I160" i="3"/>
  <c r="I148" i="3"/>
  <c r="I144" i="3"/>
  <c r="I138" i="3"/>
  <c r="I132" i="3"/>
  <c r="I128" i="3"/>
  <c r="I117" i="3"/>
  <c r="I111" i="3"/>
  <c r="I105" i="3"/>
  <c r="I102" i="3"/>
  <c r="I79" i="3"/>
  <c r="I73" i="3"/>
  <c r="I66" i="3"/>
  <c r="I57" i="3"/>
  <c r="I55" i="3"/>
  <c r="I53" i="3"/>
  <c r="I48" i="3"/>
  <c r="I43" i="3"/>
  <c r="I38" i="3"/>
  <c r="I32" i="3"/>
  <c r="I26" i="3"/>
  <c r="I24" i="3"/>
  <c r="I23" i="3"/>
  <c r="I21" i="3"/>
  <c r="I15" i="3"/>
  <c r="J187" i="3"/>
  <c r="J186" i="3" s="1"/>
  <c r="J185" i="3" s="1"/>
  <c r="J184" i="3" s="1"/>
  <c r="J175" i="3"/>
  <c r="J174" i="3" s="1"/>
  <c r="J173" i="3" s="1"/>
  <c r="J172" i="3" s="1"/>
  <c r="J171" i="3" s="1"/>
  <c r="J170" i="3" s="1"/>
  <c r="J164" i="3"/>
  <c r="J163" i="3" s="1"/>
  <c r="J162" i="3" s="1"/>
  <c r="J161" i="3" s="1"/>
  <c r="J159" i="3"/>
  <c r="J147" i="3"/>
  <c r="J146" i="3" s="1"/>
  <c r="J145" i="3" s="1"/>
  <c r="J143" i="3"/>
  <c r="J142" i="3" s="1"/>
  <c r="J137" i="3"/>
  <c r="J131" i="3"/>
  <c r="J130" i="3" s="1"/>
  <c r="J129" i="3" s="1"/>
  <c r="J127" i="3"/>
  <c r="J126" i="3" s="1"/>
  <c r="J125" i="3" s="1"/>
  <c r="J116" i="3"/>
  <c r="J115" i="3" s="1"/>
  <c r="J114" i="3" s="1"/>
  <c r="J113" i="3" s="1"/>
  <c r="J112" i="3" s="1"/>
  <c r="J110" i="3"/>
  <c r="J104" i="3"/>
  <c r="J103" i="3" s="1"/>
  <c r="J101" i="3"/>
  <c r="J100" i="3" s="1"/>
  <c r="J78" i="3"/>
  <c r="J72" i="3"/>
  <c r="J71" i="3" s="1"/>
  <c r="J70" i="3" s="1"/>
  <c r="J69" i="3" s="1"/>
  <c r="J68" i="3" s="1"/>
  <c r="J65" i="3"/>
  <c r="J64" i="3" s="1"/>
  <c r="J63" i="3" s="1"/>
  <c r="J62" i="3" s="1"/>
  <c r="J61" i="3" s="1"/>
  <c r="J56" i="3"/>
  <c r="J54" i="3"/>
  <c r="J52" i="3"/>
  <c r="J47" i="3"/>
  <c r="J46" i="3" s="1"/>
  <c r="J45" i="3" s="1"/>
  <c r="J44" i="3" s="1"/>
  <c r="J42" i="3"/>
  <c r="J41" i="3" s="1"/>
  <c r="J40" i="3" s="1"/>
  <c r="J37" i="3"/>
  <c r="J36" i="3" s="1"/>
  <c r="J35" i="3" s="1"/>
  <c r="J34" i="3" s="1"/>
  <c r="J31" i="3"/>
  <c r="J30" i="3" s="1"/>
  <c r="J29" i="3" s="1"/>
  <c r="J28" i="3" s="1"/>
  <c r="J27" i="3" s="1"/>
  <c r="J22" i="3"/>
  <c r="J20" i="3"/>
  <c r="J14" i="3"/>
  <c r="J13" i="3" s="1"/>
  <c r="J12" i="3" s="1"/>
  <c r="J11" i="3" s="1"/>
  <c r="J10" i="3" s="1"/>
  <c r="D35" i="1"/>
  <c r="D32" i="1"/>
  <c r="D31" i="1"/>
  <c r="D29" i="1"/>
  <c r="D24" i="1"/>
  <c r="D22" i="1"/>
  <c r="D18" i="1"/>
  <c r="D16" i="1"/>
  <c r="D14" i="1"/>
  <c r="D13" i="1"/>
  <c r="D12" i="1"/>
  <c r="L108" i="9" l="1"/>
  <c r="L107" i="9" s="1"/>
  <c r="G82" i="5"/>
  <c r="H78" i="5"/>
  <c r="G78" i="5" s="1"/>
  <c r="J120" i="3"/>
  <c r="J178" i="3"/>
  <c r="J177" i="3" s="1"/>
  <c r="E19" i="21"/>
  <c r="L84" i="9"/>
  <c r="H38" i="5"/>
  <c r="H25" i="5"/>
  <c r="H24" i="5" s="1"/>
  <c r="H134" i="5"/>
  <c r="H110" i="5"/>
  <c r="H20" i="5"/>
  <c r="G21" i="5"/>
  <c r="H53" i="5"/>
  <c r="H94" i="5"/>
  <c r="H106" i="5"/>
  <c r="J156" i="3"/>
  <c r="J155" i="3" s="1"/>
  <c r="J154" i="3" s="1"/>
  <c r="J153" i="3" s="1"/>
  <c r="L65" i="9"/>
  <c r="D17" i="1"/>
  <c r="H127" i="5"/>
  <c r="H97" i="5"/>
  <c r="H62" i="5"/>
  <c r="J135" i="3"/>
  <c r="J134" i="3" s="1"/>
  <c r="J109" i="3"/>
  <c r="J108" i="3" s="1"/>
  <c r="J107" i="3" s="1"/>
  <c r="J106" i="3" s="1"/>
  <c r="J77" i="3"/>
  <c r="J76" i="3" s="1"/>
  <c r="J75" i="3" s="1"/>
  <c r="J74" i="3" s="1"/>
  <c r="J67" i="3" s="1"/>
  <c r="J19" i="3"/>
  <c r="J18" i="3" s="1"/>
  <c r="J17" i="3" s="1"/>
  <c r="J16" i="3" s="1"/>
  <c r="L49" i="9"/>
  <c r="L52" i="9"/>
  <c r="L70" i="9"/>
  <c r="L10" i="9"/>
  <c r="M113" i="9"/>
  <c r="F32" i="7"/>
  <c r="J99" i="3"/>
  <c r="J51" i="3"/>
  <c r="J136" i="3"/>
  <c r="H105" i="5" l="1"/>
  <c r="H125" i="5"/>
  <c r="H93" i="5"/>
  <c r="G20" i="5"/>
  <c r="H19" i="5"/>
  <c r="G19" i="5" s="1"/>
  <c r="H52" i="5"/>
  <c r="H37" i="5" s="1"/>
  <c r="L76" i="9"/>
  <c r="L64" i="9"/>
  <c r="J119" i="3"/>
  <c r="J98" i="3"/>
  <c r="J39" i="3"/>
  <c r="H92" i="5" l="1"/>
  <c r="H152" i="5" s="1"/>
  <c r="L113" i="9"/>
  <c r="J133" i="3"/>
  <c r="J97" i="3"/>
  <c r="J49" i="3"/>
  <c r="L9" i="9"/>
  <c r="J33" i="3" l="1"/>
  <c r="J9" i="3" s="1"/>
  <c r="J118" i="3"/>
  <c r="J96" i="3"/>
  <c r="E30" i="1"/>
  <c r="E28" i="1"/>
  <c r="E21" i="1"/>
  <c r="E15" i="1"/>
  <c r="E11" i="1"/>
  <c r="E27" i="1" l="1"/>
  <c r="E10" i="1"/>
  <c r="J189" i="3"/>
  <c r="E38" i="1" l="1"/>
  <c r="D19" i="21" l="1"/>
  <c r="K85" i="9"/>
  <c r="G40" i="5"/>
  <c r="I136" i="3" l="1"/>
  <c r="I137" i="3"/>
  <c r="G54" i="5"/>
  <c r="G39" i="5" l="1"/>
  <c r="D25" i="1"/>
  <c r="K68" i="9" l="1"/>
  <c r="G34" i="5"/>
  <c r="G35" i="5"/>
  <c r="I103" i="3" l="1"/>
  <c r="I104" i="3"/>
  <c r="K89" i="9"/>
  <c r="G46" i="5"/>
  <c r="I143" i="3" l="1"/>
  <c r="K34" i="9"/>
  <c r="G132" i="5"/>
  <c r="I56" i="3"/>
  <c r="G45" i="5" l="1"/>
  <c r="G38" i="5"/>
  <c r="I135" i="3"/>
  <c r="I142" i="3"/>
  <c r="K99" i="9" l="1"/>
  <c r="K80" i="9"/>
  <c r="K29" i="9"/>
  <c r="K27" i="9"/>
  <c r="K82" i="9"/>
  <c r="K32" i="9"/>
  <c r="K25" i="9"/>
  <c r="E20" i="7"/>
  <c r="E16" i="7"/>
  <c r="E14" i="7"/>
  <c r="E9" i="7"/>
  <c r="E30" i="7"/>
  <c r="E28" i="7"/>
  <c r="G137" i="5"/>
  <c r="G135" i="5"/>
  <c r="G128" i="5"/>
  <c r="G148" i="5"/>
  <c r="G149" i="5"/>
  <c r="G150" i="5"/>
  <c r="G56" i="5"/>
  <c r="I54" i="3"/>
  <c r="I52" i="3"/>
  <c r="I22" i="3"/>
  <c r="I20" i="3"/>
  <c r="D33" i="1"/>
  <c r="D30" i="1"/>
  <c r="D23" i="1"/>
  <c r="D21" i="1"/>
  <c r="D15" i="1"/>
  <c r="G111" i="5" l="1"/>
  <c r="G112" i="5"/>
  <c r="G32" i="5"/>
  <c r="G27" i="5"/>
  <c r="G85" i="5"/>
  <c r="G87" i="5"/>
  <c r="G88" i="5"/>
  <c r="G114" i="5"/>
  <c r="G115" i="5"/>
  <c r="G50" i="5"/>
  <c r="G95" i="5"/>
  <c r="G83" i="5"/>
  <c r="G100" i="5"/>
  <c r="G108" i="5"/>
  <c r="G127" i="5"/>
  <c r="G130" i="5"/>
  <c r="G134" i="5"/>
  <c r="G12" i="5"/>
  <c r="G119" i="5"/>
  <c r="G145" i="5"/>
  <c r="G146" i="5"/>
  <c r="K95" i="9"/>
  <c r="D11" i="1"/>
  <c r="D27" i="1"/>
  <c r="D28" i="1"/>
  <c r="G86" i="5"/>
  <c r="I164" i="3"/>
  <c r="I175" i="3"/>
  <c r="I147" i="3"/>
  <c r="I187" i="3"/>
  <c r="I72" i="3"/>
  <c r="I115" i="3"/>
  <c r="I116" i="3"/>
  <c r="I125" i="3"/>
  <c r="I127" i="3"/>
  <c r="I47" i="3"/>
  <c r="I78" i="3"/>
  <c r="I130" i="3"/>
  <c r="I131" i="3"/>
  <c r="I31" i="3"/>
  <c r="I100" i="3"/>
  <c r="I101" i="3"/>
  <c r="I14" i="3"/>
  <c r="I37" i="3"/>
  <c r="I64" i="3"/>
  <c r="I65" i="3"/>
  <c r="I110" i="3"/>
  <c r="I159" i="3"/>
  <c r="I41" i="3"/>
  <c r="I42" i="3"/>
  <c r="K45" i="9"/>
  <c r="K111" i="9"/>
  <c r="K49" i="9"/>
  <c r="K50" i="9"/>
  <c r="K52" i="9"/>
  <c r="K53" i="9"/>
  <c r="K14" i="9"/>
  <c r="K15" i="9"/>
  <c r="K70" i="9"/>
  <c r="K71" i="9"/>
  <c r="K21" i="9"/>
  <c r="K22" i="9"/>
  <c r="K73" i="9"/>
  <c r="K74" i="9"/>
  <c r="K11" i="9"/>
  <c r="K12" i="9"/>
  <c r="K65" i="9"/>
  <c r="K66" i="9"/>
  <c r="K84" i="9"/>
  <c r="K91" i="9"/>
  <c r="K105" i="9"/>
  <c r="I51" i="3"/>
  <c r="K77" i="9"/>
  <c r="K24" i="9"/>
  <c r="G110" i="5" l="1"/>
  <c r="G53" i="5"/>
  <c r="G63" i="5"/>
  <c r="G99" i="5"/>
  <c r="G94" i="5"/>
  <c r="G31" i="5"/>
  <c r="G117" i="5"/>
  <c r="G118" i="5"/>
  <c r="G11" i="5"/>
  <c r="G24" i="5"/>
  <c r="G26" i="5"/>
  <c r="G25" i="5"/>
  <c r="G125" i="5"/>
  <c r="G106" i="5"/>
  <c r="G107" i="5"/>
  <c r="G48" i="5"/>
  <c r="G49" i="5"/>
  <c r="K64" i="9"/>
  <c r="D10" i="1"/>
  <c r="G126" i="5"/>
  <c r="I30" i="3"/>
  <c r="G29" i="5"/>
  <c r="G30" i="5"/>
  <c r="I13" i="3"/>
  <c r="I39" i="3"/>
  <c r="I129" i="3"/>
  <c r="I63" i="3"/>
  <c r="I50" i="3"/>
  <c r="I99" i="3"/>
  <c r="I146" i="3"/>
  <c r="I36" i="3"/>
  <c r="I77" i="3"/>
  <c r="I71" i="3"/>
  <c r="I126" i="3"/>
  <c r="I109" i="3"/>
  <c r="I163" i="3"/>
  <c r="I156" i="3"/>
  <c r="I46" i="3"/>
  <c r="I186" i="3"/>
  <c r="I174" i="3"/>
  <c r="I108" i="3"/>
  <c r="I114" i="3"/>
  <c r="I34" i="3"/>
  <c r="I35" i="3"/>
  <c r="I76" i="3"/>
  <c r="I70" i="3"/>
  <c r="I29" i="3"/>
  <c r="I19" i="3"/>
  <c r="I12" i="3"/>
  <c r="K107" i="9"/>
  <c r="K108" i="9"/>
  <c r="K48" i="9"/>
  <c r="K103" i="9"/>
  <c r="K104" i="9"/>
  <c r="K43" i="9"/>
  <c r="K44" i="9"/>
  <c r="K76" i="9"/>
  <c r="K10" i="9"/>
  <c r="G92" i="5" l="1"/>
  <c r="G93" i="5"/>
  <c r="G105" i="5"/>
  <c r="G62" i="5"/>
  <c r="G97" i="5"/>
  <c r="G98" i="5"/>
  <c r="G37" i="5"/>
  <c r="G52" i="5"/>
  <c r="G10" i="5"/>
  <c r="D9" i="1"/>
  <c r="D38" i="1"/>
  <c r="I49" i="3"/>
  <c r="I40" i="3"/>
  <c r="I173" i="3"/>
  <c r="I185" i="3"/>
  <c r="I155" i="3"/>
  <c r="I161" i="3"/>
  <c r="I162" i="3"/>
  <c r="I45" i="3"/>
  <c r="I44" i="3"/>
  <c r="I145" i="3"/>
  <c r="I112" i="3"/>
  <c r="I113" i="3"/>
  <c r="I106" i="3"/>
  <c r="I107" i="3"/>
  <c r="I61" i="3"/>
  <c r="I62" i="3"/>
  <c r="I69" i="3"/>
  <c r="I27" i="3"/>
  <c r="I28" i="3"/>
  <c r="I74" i="3"/>
  <c r="I75" i="3"/>
  <c r="I18" i="3"/>
  <c r="I10" i="3"/>
  <c r="I11" i="3"/>
  <c r="E32" i="7"/>
  <c r="E24" i="7"/>
  <c r="K9" i="9"/>
  <c r="K113" i="9"/>
  <c r="G9" i="5" l="1"/>
  <c r="G152" i="5" s="1"/>
  <c r="I98" i="3"/>
  <c r="I120" i="3"/>
  <c r="I33" i="3"/>
  <c r="I153" i="3"/>
  <c r="I133" i="3"/>
  <c r="I134" i="3"/>
  <c r="I184" i="3"/>
  <c r="I154" i="3"/>
  <c r="I172" i="3"/>
  <c r="I119" i="3"/>
  <c r="I96" i="3"/>
  <c r="I97" i="3"/>
  <c r="I68" i="3"/>
  <c r="I67" i="3"/>
  <c r="I16" i="3"/>
  <c r="I17" i="3"/>
  <c r="I118" i="3" l="1"/>
  <c r="I170" i="3"/>
  <c r="I171" i="3"/>
  <c r="I177" i="3"/>
  <c r="I178" i="3"/>
  <c r="I9" i="3"/>
  <c r="I189" i="3" l="1"/>
</calcChain>
</file>

<file path=xl/sharedStrings.xml><?xml version="1.0" encoding="utf-8"?>
<sst xmlns="http://schemas.openxmlformats.org/spreadsheetml/2006/main" count="2321" uniqueCount="321">
  <si>
    <t>тыс. руб.</t>
  </si>
  <si>
    <t>Код бюджетной            классификации</t>
  </si>
  <si>
    <t>Наименование кода классификации доходов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</si>
  <si>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</si>
  <si>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</si>
  <si>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</si>
  <si>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</si>
  <si>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</si>
  <si>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</si>
  <si>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</si>
  <si>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</si>
  <si>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</si>
  <si>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</si>
  <si>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</si>
  <si>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</si>
  <si>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</si>
  <si>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</si>
  <si>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</si>
  <si>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</si>
  <si>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</si>
  <si>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</si>
  <si>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</si>
  <si>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650 1 08 04020 01 1000 110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</si>
  <si>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</si>
  <si>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</si>
  <si>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</si>
  <si>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</si>
  <si>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</si>
  <si>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Безвозмездные перечисления</t>
  </si>
  <si>
    <t>000 2 02 01000 00 0000 151</t>
  </si>
  <si>
    <t>650 2 02 01001 10 0000 151</t>
  </si>
  <si>
    <t>000 2 02 03000 00 0000 151</t>
  </si>
  <si>
    <t>650 2 02 03003 10 0000 151</t>
  </si>
  <si>
    <t>650 2 02 03015 10 0000 151</t>
  </si>
  <si>
    <t>000 2 02 04000 00 0000 151</t>
  </si>
  <si>
    <t>650 2 02 04999 10 0000 151</t>
  </si>
  <si>
    <t>Всего Доходов</t>
  </si>
  <si>
    <t>Доходы бюджета сельского поселения Саранпауль на 2015 год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</si>
  <si>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</si>
  <si>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</si>
  <si>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</si>
  <si>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</si>
  <si>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</si>
  <si>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</si>
  <si>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</si>
  <si>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(тыс. руб.)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</si>
  <si>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</si>
  <si>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</si>
  <si>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</si>
  <si>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</si>
  <si>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</si>
  <si>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</si>
  <si>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</si>
  <si>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</si>
  <si>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</si>
  <si>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Подпрограмма «Совершенствование системы управления в администрации сельского поселения Саранпауль»</t>
  </si>
  <si>
    <t>Расходы на обеспечение функций муниципальных органов</t>
  </si>
  <si>
    <t>Закупка товаров, работ и услуг для государственных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</si>
  <si>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</si>
  <si>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</si>
  <si>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</si>
  <si>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Резервные фонды</t>
  </si>
  <si>
    <t>Подпрограмма «Управление муниципальным долгом»</t>
  </si>
  <si>
    <t>Управление Резервным фондом сельского поселения Саранпауль</t>
  </si>
  <si>
    <t>Резервные средства</t>
  </si>
  <si>
    <t>Другие общегосударственные вопросы</t>
  </si>
  <si>
    <t>Подпрограмма «Дети Югры»</t>
  </si>
  <si>
    <t>Расходы городских и сельских поселений по софинансированию муниципальных программ</t>
  </si>
  <si>
    <t>Подпрограмма «Профилактика незаконного оборота и потребления наркотических средств и психотропных веществ в сельском поселении Саранпауль»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</si>
  <si>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</si>
  <si>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</si>
  <si>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</si>
  <si>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</si>
  <si>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</si>
  <si>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</si>
  <si>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</si>
  <si>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</si>
  <si>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Субвенции на осуществление первичного воинского учета на территориях, где отсутствуют военные комиссариаты (федеральный бюджет)</t>
  </si>
  <si>
    <t>Национальная безопасность и правоохранительная деятельность</t>
  </si>
  <si>
    <t>Государственная регистрация актов гражданского состояния</t>
  </si>
  <si>
    <r>
      <t>Подпрограмма «Профилактика правонарушений</t>
    </r>
    <r>
      <rPr>
        <sz val="9"/>
        <color rgb="FF000000"/>
        <rFont val="Times New Roman"/>
        <family val="1"/>
        <charset val="204"/>
      </rPr>
      <t>»</t>
    </r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</si>
  <si>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</si>
  <si>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</si>
  <si>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</si>
  <si>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</si>
  <si>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</si>
  <si>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</si>
  <si>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Дорожное хозяйство</t>
  </si>
  <si>
    <t>Подпрограмма «Дорожное хозяйство»</t>
  </si>
  <si>
    <t>Связь и информатика</t>
  </si>
  <si>
    <t>Подпрограмма «Развитие информационного сообщества и обеспечение деятельности органов местного самоуправления»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</si>
  <si>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</si>
  <si>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</si>
  <si>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</si>
  <si>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</si>
  <si>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</si>
  <si>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Коммунальное хозяйство</t>
  </si>
  <si>
    <t>Благоустройство</t>
  </si>
  <si>
    <t>Подпрограмма «Обеспечение стабильной благополучной эпизоотической обстановки и защита населения от болезней, общих для человека и животных»</t>
  </si>
  <si>
    <t>Реализация мероприятий муниципальной программы «Развитие агропромышленного комплекса сельского поселения Саранпауль в 2014–2018 годах»</t>
  </si>
  <si>
    <t>Подпрограмма «Поддержание устойчивого исполнения бюджетов муниципальных образований»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</si>
  <si>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</si>
  <si>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</si>
  <si>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</si>
  <si>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</si>
  <si>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</si>
  <si>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</si>
  <si>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Расходы по переданным полномочиям поселениями</t>
  </si>
  <si>
    <t>Межбюджетные трансферты</t>
  </si>
  <si>
    <t>ВСЕГО РАСХОДОВ</t>
  </si>
  <si>
    <t>01</t>
  </si>
  <si>
    <t>00</t>
  </si>
  <si>
    <t>0000</t>
  </si>
  <si>
    <t>000</t>
  </si>
  <si>
    <t>02</t>
  </si>
  <si>
    <t>0</t>
  </si>
  <si>
    <t>04</t>
  </si>
  <si>
    <t>1</t>
  </si>
  <si>
    <t>0204</t>
  </si>
  <si>
    <t>03</t>
  </si>
  <si>
    <t>0240</t>
  </si>
  <si>
    <t>0059</t>
  </si>
  <si>
    <t>09</t>
  </si>
  <si>
    <t>07</t>
  </si>
  <si>
    <t>05</t>
  </si>
  <si>
    <t>08</t>
  </si>
  <si>
    <t>13</t>
  </si>
  <si>
    <t>2</t>
  </si>
  <si>
    <t>7061</t>
  </si>
  <si>
    <t>200</t>
  </si>
  <si>
    <t>240</t>
  </si>
  <si>
    <t>290</t>
  </si>
  <si>
    <t>Прочие расходы</t>
  </si>
  <si>
    <t>20</t>
  </si>
  <si>
    <t>4</t>
  </si>
  <si>
    <t>Подпрограмма «Создание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Саранпауль»</t>
  </si>
  <si>
    <t>Подпрограмма «Организация бюджетного процесса»</t>
  </si>
  <si>
    <t>5931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</si>
  <si>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</si>
  <si>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12</t>
  </si>
  <si>
    <t>2108</t>
  </si>
  <si>
    <t>Подпрограмма "Содействие проведению капитального ремонта многоквартирных домов"</t>
  </si>
  <si>
    <t>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</t>
  </si>
  <si>
    <t>Реализация мероприятий муниципальной программы "Создание условий для эффективного и ответственного управления муниципальными финансами, повышение устойчивости бюджетов городских и сельских поселений Березовского района на 2014 год и плановый период 2015-2018 годов"</t>
  </si>
  <si>
    <t>800</t>
  </si>
  <si>
    <t>870</t>
  </si>
  <si>
    <t>3</t>
  </si>
  <si>
    <t>5</t>
  </si>
  <si>
    <r>
      <t>Подпрограмма «Профилактика правонарушений</t>
    </r>
    <r>
      <rPr>
        <b/>
        <sz val="9"/>
        <color rgb="FF000000"/>
        <rFont val="Times New Roman"/>
        <family val="1"/>
        <charset val="204"/>
      </rPr>
      <t>»</t>
    </r>
  </si>
  <si>
    <t>Распределение бюджетных ассигнований по разделам, подразделам классификации  расходов бюджета сельского поселения Саранпауль на 2015 год</t>
  </si>
  <si>
    <t>14</t>
  </si>
  <si>
    <t>Администрация сельского поселения Саранпауль</t>
  </si>
  <si>
    <t>ППП</t>
  </si>
  <si>
    <t>6</t>
  </si>
  <si>
    <t>7</t>
  </si>
  <si>
    <t>8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</si>
  <si>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</si>
  <si>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</si>
  <si>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</si>
  <si>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244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</si>
  <si>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</si>
  <si>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</si>
  <si>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</si>
  <si>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</si>
  <si>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111</t>
  </si>
  <si>
    <t>112</t>
  </si>
  <si>
    <t>242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</si>
  <si>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</si>
  <si>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</si>
  <si>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</si>
  <si>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650</t>
  </si>
  <si>
    <t>243</t>
  </si>
  <si>
    <t>Закупка товаров, работ, услуг в целях капитального ремонта государственного (муниципального) имущества</t>
  </si>
  <si>
    <t>321</t>
  </si>
  <si>
    <t>Иные межбюджетные трансферты</t>
  </si>
  <si>
    <t xml:space="preserve">Иные межбюджетные трансферты </t>
  </si>
  <si>
    <t>в т.ч.за счет субвенций</t>
  </si>
  <si>
    <t>№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</si>
  <si>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</si>
  <si>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</si>
  <si>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</si>
  <si>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</si>
  <si>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</si>
  <si>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</si>
  <si>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</si>
  <si>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</si>
  <si>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</si>
  <si>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</si>
  <si>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</si>
  <si>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</si>
  <si>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</si>
  <si>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</si>
  <si>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</si>
  <si>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</si>
  <si>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</si>
  <si>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</si>
  <si>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</si>
  <si>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</si>
  <si>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</si>
  <si>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</si>
  <si>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</si>
  <si>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</si>
  <si>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</si>
  <si>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</si>
  <si>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</si>
  <si>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</si>
  <si>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</si>
  <si>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</si>
  <si>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</si>
  <si>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</si>
  <si>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</si>
  <si>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</si>
  <si>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</si>
  <si>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</si>
  <si>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</si>
  <si>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</si>
  <si>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Смета  муниципального дорожного фонда сельского поселения Саранпауль на 2015 год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</si>
  <si>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</si>
  <si>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</si>
  <si>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7060</t>
  </si>
  <si>
    <t>100</t>
  </si>
  <si>
    <t>110</t>
  </si>
  <si>
    <t>Расходы местного бюджета на софинансирование государственных программ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</si>
  <si>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</si>
  <si>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</si>
  <si>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</si>
  <si>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</si>
  <si>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ШТРАФЫ, САНКЦИИ, ВОЗМЕЩЕНИЕ УЩЕРБА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</si>
  <si>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2015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</si>
  <si>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2015 год</t>
  </si>
  <si>
    <t>Ведомственная структура расходов бюджета сельского поселения Саранпауль на 2015 год</t>
  </si>
  <si>
    <t>Всего перечислений</t>
  </si>
  <si>
    <t>182 1 06 06033 10 0000 110</t>
  </si>
  <si>
    <t>182 1 06 06043 10 0000 110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</si>
  <si>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</si>
  <si>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</si>
  <si>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Сумма на год (тыс. руб.)</t>
  </si>
  <si>
    <t>Уточнение (+,-)</t>
  </si>
  <si>
    <t>Уточненная сумма на год (тыс. руб.)</t>
  </si>
  <si>
    <t xml:space="preserve"> Приложение 1 </t>
  </si>
  <si>
    <t>Приложение 3</t>
  </si>
  <si>
    <t>Приложение 5</t>
  </si>
  <si>
    <t>830</t>
  </si>
  <si>
    <t>Исполнение судебных актов</t>
  </si>
  <si>
    <t>5430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</si>
  <si>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ХМАО-Югре на 2014-2020 годы"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</si>
  <si>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</si>
  <si>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</si>
  <si>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</si>
  <si>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Приложение 4</t>
  </si>
  <si>
    <t>Приложение 6</t>
  </si>
  <si>
    <t>161 1 16 33050 10 0000 140</t>
  </si>
  <si>
    <t>000 1 16 00000 00 0000 000</t>
  </si>
  <si>
    <t>2 02 04012 10 0000 151</t>
  </si>
  <si>
    <t>2 07 07000 00 0000 000</t>
  </si>
  <si>
    <t>Прочие безвозмездные поступления в бюджеты муниципальных районов</t>
  </si>
  <si>
    <t>2 07 05030 10 0000 180</t>
  </si>
  <si>
    <t>Прочие безвозмездные поступления в бюджеты сельских поселений</t>
  </si>
  <si>
    <t>Подпрограмма "Повышение энергоэффективности в отрасях экономики"</t>
  </si>
  <si>
    <t>2105</t>
  </si>
  <si>
    <t>Муниципальная программа "Социальная поддержка жителей Березовского района на 2014 – 2018 годы"</t>
  </si>
  <si>
    <t>Подпрограмма "Дети Югры"</t>
  </si>
  <si>
    <t>Мероприятия по организации отдыха и оздоровления детей</t>
  </si>
  <si>
    <t>22</t>
  </si>
  <si>
    <t>2.9.</t>
  </si>
  <si>
    <t>2.10.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</si>
  <si>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</si>
  <si>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</si>
  <si>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</si>
  <si>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</si>
  <si>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Приложение 2</t>
  </si>
  <si>
    <t>Пособия, компенсации и иные социальные выплаты гражданам, кроме публичных нормативных обязательств</t>
  </si>
  <si>
    <t>18</t>
  </si>
  <si>
    <t>7080</t>
  </si>
  <si>
    <t>500</t>
  </si>
  <si>
    <t>540</t>
  </si>
  <si>
    <t xml:space="preserve"> Приложение 1 к Решению совета депутатов сельского поселения Саранпауль от 19 декабря 2014г. №53  </t>
  </si>
  <si>
    <t xml:space="preserve"> Приложение 3 к Решению совета депутатов сельского поселения Саранпауль от 19 декабря 2014г. №53 </t>
  </si>
  <si>
    <t xml:space="preserve"> Приложение 5 к Решению совета депутатов сельского поселения Саранпауль от 19 декабря 2014г. №53 </t>
  </si>
  <si>
    <t xml:space="preserve"> Приложение 7 к Решению совета депутатов сельского поселения Саранпауль от 19 декабря 2014г. №53 </t>
  </si>
  <si>
    <t xml:space="preserve"> Приложение 9 к Решению совета депутатов сельского поселения Саранпауль от 19 декабря 2014г. №53 </t>
  </si>
  <si>
    <t xml:space="preserve"> Приложение 11 к Решению совета депутатов сельского поселения Саранпауль от 19 декабря 2014г. №53 </t>
  </si>
  <si>
    <t>Приложение 22 к Решению совета депутатов сельского поселения Саранпауль от 19 декабря 2014г. №53</t>
  </si>
  <si>
    <t xml:space="preserve"> Приложение 7</t>
  </si>
  <si>
    <t>Муниципальная программа «Повышение эффективности муниципального управления в сельском поселении Саранпауль на 2014-2017 годы»</t>
  </si>
  <si>
    <t>Муниципальная программа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2015-2017 годов»</t>
  </si>
  <si>
    <t>Муниципальная программа "Социальная поддержка жителей сельского поселения Саранпауль на 2014 – 2017 годы"</t>
  </si>
  <si>
    <t>Муниципальная программа «Обеспечение прав и законных интересов населения сельского поселения Саранпауль в отдельных сферах жизнедеятельности в 2014-2017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</si>
  <si>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Саранпауль на 2014-2017 годы»</t>
  </si>
  <si>
    <t>Реализация мероприятий муниципальной программы «Защита населения и территорий от чрезвычайных ситуаций, обеспечение пожарной безопасности в сельском поселении Саранпауль на 2014-2017 годы»</t>
  </si>
  <si>
    <t>Муниципальная программа «Содействие занятости населения в сельском поселении Саранпауль на 2014-2017 годы»</t>
  </si>
  <si>
    <t>Муниципальная программа «Развитие транспортной системы сельского поселения Саранпауль на 2014-2017 годы»</t>
  </si>
  <si>
    <t>Реализация мероприятий по муниципальной программе «Развитие транспортной системы сельского поселения Саранпауль на 2014-2017 годы", подпрограмма "Дорожное хозяйство»</t>
  </si>
  <si>
    <t>Муниципальная программа «Информационное общество сельского поселении Саранпауль на 2014-2017 годы»</t>
  </si>
  <si>
    <t>Муниципальная программа «Развитие жилищно-коммунального комплекса и повышение энергетической эффективности в сельском поселении Саранпауль на 2014-2017 годы»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</si>
  <si>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Саранпауль на 2014-2017 годы"</t>
  </si>
  <si>
    <t>Реализация мероприятий муниципальной программы «Развитие жилищно-коммунального комплекса и повышение энергетической эффективности в сельском поселении Саранпауль на 2014-2017 годы»</t>
  </si>
  <si>
    <t>Реализация мероприятий по муниципальной программе «Развитие транспортной системы сельского поселения Саранпауль на 2014-2017 годы», подпрограмма «Дорожное хозяйство»</t>
  </si>
  <si>
    <t>Муниципальная программа «Управление муниципальным имуществом в сельском поселении Саранпауль на 2014-2017 годы»</t>
  </si>
  <si>
    <t>Муниципальная программа «Развитие агропромышленного комплекса в сельском поселении Саранпауль в 2014 – 2017 годах»</t>
  </si>
  <si>
    <t>Реализация мероприятий муниципальной программы "Создание условий для эффективного и ответственного управления муниципальными финансами, повышение устойчивости бюджетов  сельского поселений Саранпауль на 2014 год и плановый период 2015-2017 годов"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</si>
  <si>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</si>
  <si>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</si>
  <si>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</si>
  <si>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</si>
  <si>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</si>
  <si>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для компенсации дополнительных расходов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</si>
  <si>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</si>
  <si>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2014-2017 годах"</t>
  </si>
  <si>
    <t>Подпрограмма "Профилактика правонарушений"</t>
  </si>
  <si>
    <t>Реализация мероприятий муниципальной программы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</si>
  <si>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</si>
  <si>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</si>
  <si>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Объем межбюджетных трансферов получаемых из бюджета Березовского района в 2015 году</t>
  </si>
  <si>
    <t>5463</t>
  </si>
  <si>
    <t>Субсидии на создание условий для деятельности народных дружин в рамках подпрограммы "Профилактика правонарушения" муниципальной программы "Обеспечение прав и законных интересов населения Березовского района в отдельных сферах жизнедеятельности в 2014-2020 годах"</t>
  </si>
  <si>
    <t>25</t>
  </si>
  <si>
    <t>2126</t>
  </si>
  <si>
    <t>Реализация мероприятий муниципальной программы "Обеспечение экологической безопасности Березовского района на 2014-2020 годы"</t>
  </si>
  <si>
    <t>851</t>
  </si>
  <si>
    <t>Уплата налога на имущество организаций и земельного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</si>
</sst>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1" applyNumberFormat="0">
      <alignment horizontal="right" vertical="top"/>
    </xf>
    <xf numFmtId="49" fontId="13" fillId="3" borderId="1">
      <alignment horizontal="left" vertical="top" wrapText="1"/>
    </xf>
    <xf numFmtId="0" fontId="14" fillId="4" borderId="1">
      <alignment horizontal="left" vertical="top" wrapText="1"/>
    </xf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15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17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/>
    <xf numFmtId="0" fontId="11" fillId="0" borderId="0" xfId="0" applyFont="1" applyAlignment="1">
      <alignment horizontal="right" wrapText="1"/>
    </xf>
    <xf numFmtId="0" fontId="0" fillId="0" borderId="0" xfId="0" applyFill="1"/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justify" vertical="top" wrapText="1"/>
    </xf>
    <xf numFmtId="0" fontId="23" fillId="0" borderId="2" xfId="0" applyFont="1" applyBorder="1" applyAlignment="1">
      <alignment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16" fontId="15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31" workbookViewId="0">
      <selection activeCell="E36" sqref="E36"/>
    </sheetView>
  </sheetViews>
  <sheetFormatPr defaultRowHeight="15" x14ac:dyDescent="0.25"/>
  <cols>
    <col min="1" max="1" width="24.42578125" customWidth="1"/>
    <col min="2" max="2" width="42.42578125" customWidth="1"/>
    <col min="3" max="3" width="15.5703125" customWidth="1"/>
    <col min="4" max="4" width="15.140625" customWidth="1"/>
    <col min="5" max="5" width="15.5703125" customWidth="1"/>
    <col min="6" max="6" width="37" customWidth="1"/>
    <col min="7" max="7" width="45.5703125" customWidth="1"/>
  </cols>
  <sheetData>
    <row r="1" spans="1:7" x14ac:dyDescent="0.25">
      <c r="A1" s="2"/>
      <c r="B1" s="2"/>
      <c r="C1" s="2"/>
      <c r="D1" s="2"/>
      <c r="E1" s="2" t="s">
        <v>239</v>
      </c>
      <c r="F1" s="20"/>
      <c r="G1" s="20"/>
    </row>
    <row r="2" spans="1:7" ht="102" x14ac:dyDescent="0.25">
      <c r="A2" s="2"/>
      <c r="B2" s="2"/>
      <c r="C2" s="2"/>
      <c r="D2" s="2"/>
      <c r="E2" s="2" t="s">
        <v>276</v>
      </c>
      <c r="F2" s="20"/>
      <c r="G2" s="20"/>
    </row>
    <row r="3" spans="1:7" ht="15" customHeight="1" x14ac:dyDescent="0.25">
      <c r="A3" s="79" t="s">
        <v>37</v>
      </c>
      <c r="B3" s="79"/>
      <c r="C3" s="79"/>
      <c r="D3" s="80"/>
      <c r="E3" s="80"/>
    </row>
    <row r="4" spans="1:7" x14ac:dyDescent="0.25">
      <c r="A4" s="1"/>
    </row>
    <row r="5" spans="1:7" x14ac:dyDescent="0.25">
      <c r="A5" s="81" t="s">
        <v>0</v>
      </c>
      <c r="B5" s="81"/>
      <c r="C5" s="81"/>
      <c r="D5" s="82"/>
      <c r="E5" s="82"/>
    </row>
    <row r="6" spans="1:7" ht="48" customHeight="1" x14ac:dyDescent="0.25">
      <c r="A6" s="78" t="s">
        <v>1</v>
      </c>
      <c r="B6" s="78" t="s">
        <v>2</v>
      </c>
      <c r="C6" s="78" t="s">
        <v>236</v>
      </c>
      <c r="D6" s="78" t="s">
        <v>237</v>
      </c>
      <c r="E6" s="78" t="s">
        <v>238</v>
      </c>
    </row>
    <row r="7" spans="1:7" x14ac:dyDescent="0.25">
      <c r="A7" s="78"/>
      <c r="B7" s="78"/>
      <c r="C7" s="78"/>
      <c r="D7" s="78"/>
      <c r="E7" s="78"/>
    </row>
    <row r="8" spans="1:7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</row>
    <row r="9" spans="1:7" x14ac:dyDescent="0.25">
      <c r="A9" s="25" t="s">
        <v>3</v>
      </c>
      <c r="B9" s="25" t="s">
        <v>223</v>
      </c>
      <c r="C9" s="26">
        <f>C10+C15+C17+C21+C23+C25</f>
        <v>7940</v>
      </c>
      <c r="D9" s="26">
        <f>E9-C9</f>
        <v>-1507.3999999999996</v>
      </c>
      <c r="E9" s="26">
        <f>E10+E15+E17+E21+E23+E25</f>
        <v>6432.6</v>
      </c>
    </row>
    <row r="10" spans="1:7" x14ac:dyDescent="0.25">
      <c r="A10" s="25" t="s">
        <v>4</v>
      </c>
      <c r="B10" s="25" t="s">
        <v>5</v>
      </c>
      <c r="C10" s="26">
        <f>C11</f>
        <v>6378.7</v>
      </c>
      <c r="D10" s="26">
        <f t="shared" ref="D10:D38" si="0">E10-C10</f>
        <v>-985.69999999999982</v>
      </c>
      <c r="E10" s="26">
        <f>E11</f>
        <v>5393</v>
      </c>
    </row>
    <row r="11" spans="1:7" x14ac:dyDescent="0.25">
      <c r="A11" s="27" t="s">
        <v>39</v>
      </c>
      <c r="B11" s="21" t="s">
        <v>6</v>
      </c>
      <c r="C11" s="28">
        <f>C12+C13+C14</f>
        <v>6378.7</v>
      </c>
      <c r="D11" s="28">
        <f t="shared" si="0"/>
        <v>-985.69999999999982</v>
      </c>
      <c r="E11" s="28">
        <f>E12+E13+E14</f>
        <v>5393</v>
      </c>
    </row>
    <row r="12" spans="1:7" ht="76.5" x14ac:dyDescent="0.25">
      <c r="A12" s="27" t="s">
        <v>7</v>
      </c>
      <c r="B12" s="21" t="s">
        <v>8</v>
      </c>
      <c r="C12" s="28">
        <v>6341.7</v>
      </c>
      <c r="D12" s="28">
        <f t="shared" si="0"/>
        <v>-1151.6999999999998</v>
      </c>
      <c r="E12" s="28">
        <v>5190</v>
      </c>
    </row>
    <row r="13" spans="1:7" ht="114.75" x14ac:dyDescent="0.25">
      <c r="A13" s="27" t="s">
        <v>9</v>
      </c>
      <c r="B13" s="21" t="s">
        <v>10</v>
      </c>
      <c r="C13" s="28">
        <v>7</v>
      </c>
      <c r="D13" s="28">
        <f t="shared" si="0"/>
        <v>187</v>
      </c>
      <c r="E13" s="28">
        <v>194</v>
      </c>
    </row>
    <row r="14" spans="1:7" ht="51" x14ac:dyDescent="0.25">
      <c r="A14" s="27" t="s">
        <v>11</v>
      </c>
      <c r="B14" s="21" t="s">
        <v>12</v>
      </c>
      <c r="C14" s="28">
        <v>30</v>
      </c>
      <c r="D14" s="28">
        <f t="shared" si="0"/>
        <v>-21</v>
      </c>
      <c r="E14" s="28">
        <v>9</v>
      </c>
    </row>
    <row r="15" spans="1:7" x14ac:dyDescent="0.25">
      <c r="A15" s="25" t="s">
        <v>13</v>
      </c>
      <c r="B15" s="25" t="s">
        <v>14</v>
      </c>
      <c r="C15" s="26">
        <f>C16</f>
        <v>41</v>
      </c>
      <c r="D15" s="26">
        <f t="shared" si="0"/>
        <v>-22.4</v>
      </c>
      <c r="E15" s="26">
        <f>E16</f>
        <v>18.600000000000001</v>
      </c>
    </row>
    <row r="16" spans="1:7" x14ac:dyDescent="0.25">
      <c r="A16" s="27" t="s">
        <v>15</v>
      </c>
      <c r="B16" s="27" t="s">
        <v>16</v>
      </c>
      <c r="C16" s="28">
        <v>41</v>
      </c>
      <c r="D16" s="28">
        <f t="shared" si="0"/>
        <v>-22.4</v>
      </c>
      <c r="E16" s="28">
        <v>18.600000000000001</v>
      </c>
    </row>
    <row r="17" spans="1:5" x14ac:dyDescent="0.25">
      <c r="A17" s="25" t="s">
        <v>17</v>
      </c>
      <c r="B17" s="25" t="s">
        <v>18</v>
      </c>
      <c r="C17" s="26">
        <f>C18+C19+C20</f>
        <v>1197</v>
      </c>
      <c r="D17" s="26">
        <f t="shared" si="0"/>
        <v>-437</v>
      </c>
      <c r="E17" s="26">
        <f>E18+E19+E20</f>
        <v>760</v>
      </c>
    </row>
    <row r="18" spans="1:5" ht="51" x14ac:dyDescent="0.25">
      <c r="A18" s="27" t="s">
        <v>19</v>
      </c>
      <c r="B18" s="21" t="s">
        <v>302</v>
      </c>
      <c r="C18" s="28">
        <v>407</v>
      </c>
      <c r="D18" s="28">
        <f t="shared" si="0"/>
        <v>-97</v>
      </c>
      <c r="E18" s="28">
        <v>310</v>
      </c>
    </row>
    <row r="19" spans="1:5" ht="38.25" x14ac:dyDescent="0.25">
      <c r="A19" s="27" t="s">
        <v>232</v>
      </c>
      <c r="B19" s="21" t="s">
        <v>234</v>
      </c>
      <c r="C19" s="28">
        <v>717</v>
      </c>
      <c r="D19" s="28">
        <f>E19-C19</f>
        <v>-327</v>
      </c>
      <c r="E19" s="28">
        <v>390</v>
      </c>
    </row>
    <row r="20" spans="1:5" ht="38.25" x14ac:dyDescent="0.25">
      <c r="A20" s="27" t="s">
        <v>233</v>
      </c>
      <c r="B20" s="21" t="s">
        <v>235</v>
      </c>
      <c r="C20" s="28">
        <v>73</v>
      </c>
      <c r="D20" s="28">
        <f>E20-C20</f>
        <v>-13</v>
      </c>
      <c r="E20" s="28">
        <v>60</v>
      </c>
    </row>
    <row r="21" spans="1:5" x14ac:dyDescent="0.25">
      <c r="A21" s="25" t="s">
        <v>20</v>
      </c>
      <c r="B21" s="25" t="s">
        <v>21</v>
      </c>
      <c r="C21" s="26">
        <f>C22</f>
        <v>169</v>
      </c>
      <c r="D21" s="26">
        <f t="shared" si="0"/>
        <v>-64</v>
      </c>
      <c r="E21" s="26">
        <f>E22</f>
        <v>105</v>
      </c>
    </row>
    <row r="22" spans="1:5" ht="76.5" x14ac:dyDescent="0.25">
      <c r="A22" s="27" t="s">
        <v>22</v>
      </c>
      <c r="B22" s="27" t="s">
        <v>23</v>
      </c>
      <c r="C22" s="28">
        <v>169</v>
      </c>
      <c r="D22" s="28">
        <f t="shared" si="0"/>
        <v>-64</v>
      </c>
      <c r="E22" s="28">
        <v>105</v>
      </c>
    </row>
    <row r="23" spans="1:5" ht="38.25" x14ac:dyDescent="0.25">
      <c r="A23" s="25" t="s">
        <v>24</v>
      </c>
      <c r="B23" s="29" t="s">
        <v>25</v>
      </c>
      <c r="C23" s="26">
        <f>C24</f>
        <v>144.30000000000001</v>
      </c>
      <c r="D23" s="26">
        <f t="shared" si="0"/>
        <v>5.6999999999999886</v>
      </c>
      <c r="E23" s="26">
        <f>E24</f>
        <v>150</v>
      </c>
    </row>
    <row r="24" spans="1:5" ht="76.5" x14ac:dyDescent="0.25">
      <c r="A24" s="27" t="s">
        <v>26</v>
      </c>
      <c r="B24" s="22" t="s">
        <v>303</v>
      </c>
      <c r="C24" s="28">
        <v>144.30000000000001</v>
      </c>
      <c r="D24" s="28">
        <f t="shared" si="0"/>
        <v>5.6999999999999886</v>
      </c>
      <c r="E24" s="28">
        <v>150</v>
      </c>
    </row>
    <row r="25" spans="1:5" ht="25.5" x14ac:dyDescent="0.25">
      <c r="A25" s="30" t="s">
        <v>252</v>
      </c>
      <c r="B25" s="31" t="s">
        <v>227</v>
      </c>
      <c r="C25" s="26">
        <f>C26</f>
        <v>10</v>
      </c>
      <c r="D25" s="26">
        <f t="shared" si="0"/>
        <v>-4</v>
      </c>
      <c r="E25" s="26">
        <f>E26</f>
        <v>6</v>
      </c>
    </row>
    <row r="26" spans="1:5" ht="76.5" x14ac:dyDescent="0.25">
      <c r="A26" s="32" t="s">
        <v>251</v>
      </c>
      <c r="B26" s="21" t="s">
        <v>248</v>
      </c>
      <c r="C26" s="28">
        <v>10</v>
      </c>
      <c r="D26" s="28">
        <f t="shared" si="0"/>
        <v>-4</v>
      </c>
      <c r="E26" s="28">
        <v>6</v>
      </c>
    </row>
    <row r="27" spans="1:5" x14ac:dyDescent="0.25">
      <c r="A27" s="25" t="s">
        <v>27</v>
      </c>
      <c r="B27" s="25" t="s">
        <v>28</v>
      </c>
      <c r="C27" s="26">
        <f>C28+C30+C33+C36</f>
        <v>43388.600000000006</v>
      </c>
      <c r="D27" s="26">
        <f t="shared" si="0"/>
        <v>-371.60000000000582</v>
      </c>
      <c r="E27" s="26">
        <f>E28+E30+E33+E36</f>
        <v>43017</v>
      </c>
    </row>
    <row r="28" spans="1:5" ht="25.5" x14ac:dyDescent="0.25">
      <c r="A28" s="25" t="s">
        <v>29</v>
      </c>
      <c r="B28" s="25" t="s">
        <v>224</v>
      </c>
      <c r="C28" s="26">
        <f>C29</f>
        <v>36919.800000000003</v>
      </c>
      <c r="D28" s="26">
        <f t="shared" si="0"/>
        <v>0</v>
      </c>
      <c r="E28" s="26">
        <f>E29</f>
        <v>36919.800000000003</v>
      </c>
    </row>
    <row r="29" spans="1:5" ht="25.5" x14ac:dyDescent="0.25">
      <c r="A29" s="27" t="s">
        <v>30</v>
      </c>
      <c r="B29" s="27" t="s">
        <v>225</v>
      </c>
      <c r="C29" s="28">
        <v>36919.800000000003</v>
      </c>
      <c r="D29" s="28">
        <f t="shared" si="0"/>
        <v>0</v>
      </c>
      <c r="E29" s="28">
        <v>36919.800000000003</v>
      </c>
    </row>
    <row r="30" spans="1:5" ht="25.5" x14ac:dyDescent="0.25">
      <c r="A30" s="25" t="s">
        <v>31</v>
      </c>
      <c r="B30" s="25" t="s">
        <v>226</v>
      </c>
      <c r="C30" s="26">
        <f>C31+C32</f>
        <v>843</v>
      </c>
      <c r="D30" s="26">
        <f t="shared" si="0"/>
        <v>0</v>
      </c>
      <c r="E30" s="26">
        <f>E31+E32</f>
        <v>843</v>
      </c>
    </row>
    <row r="31" spans="1:5" ht="38.25" x14ac:dyDescent="0.25">
      <c r="A31" s="27" t="s">
        <v>32</v>
      </c>
      <c r="B31" s="23" t="s">
        <v>304</v>
      </c>
      <c r="C31" s="28">
        <v>102</v>
      </c>
      <c r="D31" s="28">
        <f t="shared" si="0"/>
        <v>0</v>
      </c>
      <c r="E31" s="28">
        <v>102</v>
      </c>
    </row>
    <row r="32" spans="1:5" ht="51" x14ac:dyDescent="0.25">
      <c r="A32" s="27" t="s">
        <v>33</v>
      </c>
      <c r="B32" s="23" t="s">
        <v>305</v>
      </c>
      <c r="C32" s="28">
        <f>718.2+22.8</f>
        <v>741</v>
      </c>
      <c r="D32" s="28">
        <f t="shared" si="0"/>
        <v>0</v>
      </c>
      <c r="E32" s="28">
        <f>718.2+22.8</f>
        <v>741</v>
      </c>
    </row>
    <row r="33" spans="1:5" x14ac:dyDescent="0.25">
      <c r="A33" s="25" t="s">
        <v>34</v>
      </c>
      <c r="B33" s="25" t="s">
        <v>174</v>
      </c>
      <c r="C33" s="26">
        <f>C35+C34</f>
        <v>5431.3</v>
      </c>
      <c r="D33" s="26">
        <f t="shared" si="0"/>
        <v>-671.60000000000036</v>
      </c>
      <c r="E33" s="26">
        <f>E35+E34</f>
        <v>4759.7</v>
      </c>
    </row>
    <row r="34" spans="1:5" ht="38.25" x14ac:dyDescent="0.25">
      <c r="A34" s="32" t="s">
        <v>253</v>
      </c>
      <c r="B34" s="32" t="s">
        <v>306</v>
      </c>
      <c r="C34" s="28">
        <v>410</v>
      </c>
      <c r="D34" s="28">
        <f t="shared" si="0"/>
        <v>805.5</v>
      </c>
      <c r="E34" s="28">
        <f>1201.5+14</f>
        <v>1215.5</v>
      </c>
    </row>
    <row r="35" spans="1:5" ht="25.5" x14ac:dyDescent="0.25">
      <c r="A35" s="27" t="s">
        <v>35</v>
      </c>
      <c r="B35" s="27" t="s">
        <v>301</v>
      </c>
      <c r="C35" s="28">
        <v>5021.3</v>
      </c>
      <c r="D35" s="28">
        <f t="shared" si="0"/>
        <v>-1477.1000000000004</v>
      </c>
      <c r="E35" s="28">
        <f>3542.2+11.5-9.5</f>
        <v>3544.2</v>
      </c>
    </row>
    <row r="36" spans="1:5" ht="25.5" x14ac:dyDescent="0.25">
      <c r="A36" s="30" t="s">
        <v>254</v>
      </c>
      <c r="B36" s="30" t="s">
        <v>255</v>
      </c>
      <c r="C36" s="33">
        <f>C37</f>
        <v>194.5</v>
      </c>
      <c r="D36" s="33">
        <f t="shared" si="0"/>
        <v>300</v>
      </c>
      <c r="E36" s="33">
        <f>E37</f>
        <v>494.5</v>
      </c>
    </row>
    <row r="37" spans="1:5" ht="25.5" x14ac:dyDescent="0.25">
      <c r="A37" s="32" t="s">
        <v>256</v>
      </c>
      <c r="B37" s="32" t="s">
        <v>257</v>
      </c>
      <c r="C37" s="34">
        <v>194.5</v>
      </c>
      <c r="D37" s="34">
        <f t="shared" si="0"/>
        <v>300</v>
      </c>
      <c r="E37" s="34">
        <f>194.5+300</f>
        <v>494.5</v>
      </c>
    </row>
    <row r="38" spans="1:5" x14ac:dyDescent="0.25">
      <c r="A38" s="35"/>
      <c r="B38" s="25" t="s">
        <v>36</v>
      </c>
      <c r="C38" s="26">
        <f>C9+C27</f>
        <v>51328.600000000006</v>
      </c>
      <c r="D38" s="26">
        <f t="shared" si="0"/>
        <v>-1879.0000000000073</v>
      </c>
      <c r="E38" s="26">
        <f>E9+E27</f>
        <v>49449.599999999999</v>
      </c>
    </row>
  </sheetData>
  <mergeCells count="7">
    <mergeCell ref="D6:D7"/>
    <mergeCell ref="E6:E7"/>
    <mergeCell ref="A3:E3"/>
    <mergeCell ref="A5:E5"/>
    <mergeCell ref="A6:A7"/>
    <mergeCell ref="B6:B7"/>
    <mergeCell ref="C6:C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workbookViewId="0">
      <selection activeCell="J142" sqref="J142"/>
    </sheetView>
  </sheetViews>
  <sheetFormatPr defaultRowHeight="15" x14ac:dyDescent="0.25"/>
  <cols>
    <col min="1" max="1" width="45.85546875" customWidth="1"/>
    <col min="2" max="2" width="4.140625" style="6" customWidth="1"/>
    <col min="3" max="3" width="5" style="6" customWidth="1"/>
    <col min="4" max="4" width="4.85546875" style="6" customWidth="1"/>
    <col min="5" max="5" width="3.5703125" style="6" bestFit="1" customWidth="1"/>
    <col min="6" max="6" width="6.5703125" style="6" customWidth="1"/>
    <col min="7" max="7" width="6" style="6" customWidth="1"/>
    <col min="8" max="8" width="10.42578125" customWidth="1"/>
  </cols>
  <sheetData>
    <row r="1" spans="1:10" ht="15.75" x14ac:dyDescent="0.25">
      <c r="A1" s="4"/>
      <c r="E1" s="15"/>
      <c r="F1" s="15"/>
      <c r="G1" s="15"/>
      <c r="H1" s="15"/>
      <c r="I1" s="83" t="s">
        <v>270</v>
      </c>
      <c r="J1" s="84"/>
    </row>
    <row r="2" spans="1:10" ht="45.75" customHeight="1" x14ac:dyDescent="0.25">
      <c r="A2" s="4"/>
      <c r="E2" s="90" t="s">
        <v>277</v>
      </c>
      <c r="F2" s="91"/>
      <c r="G2" s="91"/>
      <c r="H2" s="91"/>
      <c r="I2" s="91"/>
      <c r="J2" s="91"/>
    </row>
    <row r="3" spans="1:10" ht="82.5" customHeight="1" x14ac:dyDescent="0.25">
      <c r="A3" s="79" t="s">
        <v>228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5.75" x14ac:dyDescent="0.25">
      <c r="A4" s="5"/>
    </row>
    <row r="5" spans="1:10" x14ac:dyDescent="0.25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26.25" customHeight="1" x14ac:dyDescent="0.25">
      <c r="A6" s="86" t="s">
        <v>40</v>
      </c>
      <c r="B6" s="85" t="s">
        <v>41</v>
      </c>
      <c r="C6" s="85" t="s">
        <v>42</v>
      </c>
      <c r="D6" s="85" t="s">
        <v>43</v>
      </c>
      <c r="E6" s="85"/>
      <c r="F6" s="85"/>
      <c r="G6" s="85" t="s">
        <v>44</v>
      </c>
      <c r="H6" s="78" t="s">
        <v>236</v>
      </c>
      <c r="I6" s="78" t="s">
        <v>237</v>
      </c>
      <c r="J6" s="78" t="s">
        <v>238</v>
      </c>
    </row>
    <row r="7" spans="1:10" ht="30.75" customHeight="1" x14ac:dyDescent="0.25">
      <c r="A7" s="86"/>
      <c r="B7" s="85"/>
      <c r="C7" s="85"/>
      <c r="D7" s="36" t="s">
        <v>46</v>
      </c>
      <c r="E7" s="36" t="s">
        <v>47</v>
      </c>
      <c r="F7" s="36" t="s">
        <v>48</v>
      </c>
      <c r="G7" s="85"/>
      <c r="H7" s="78"/>
      <c r="I7" s="78"/>
      <c r="J7" s="78"/>
    </row>
    <row r="8" spans="1:10" x14ac:dyDescent="0.25">
      <c r="A8" s="37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7">
        <v>8</v>
      </c>
      <c r="I8" s="37">
        <v>9</v>
      </c>
      <c r="J8" s="37">
        <v>10</v>
      </c>
    </row>
    <row r="9" spans="1:10" x14ac:dyDescent="0.25">
      <c r="A9" s="38" t="s">
        <v>49</v>
      </c>
      <c r="B9" s="39" t="s">
        <v>110</v>
      </c>
      <c r="C9" s="40" t="s">
        <v>111</v>
      </c>
      <c r="D9" s="41" t="s">
        <v>111</v>
      </c>
      <c r="E9" s="41">
        <v>0</v>
      </c>
      <c r="F9" s="40" t="s">
        <v>112</v>
      </c>
      <c r="G9" s="40" t="s">
        <v>113</v>
      </c>
      <c r="H9" s="42">
        <f>H10+H16+H27+H33</f>
        <v>34566.5</v>
      </c>
      <c r="I9" s="42">
        <f>J9-H9</f>
        <v>-712.19999999999709</v>
      </c>
      <c r="J9" s="42">
        <f>J10+J16+J27+J33</f>
        <v>33854.300000000003</v>
      </c>
    </row>
    <row r="10" spans="1:10" ht="36" x14ac:dyDescent="0.25">
      <c r="A10" s="43" t="s">
        <v>50</v>
      </c>
      <c r="B10" s="44" t="s">
        <v>110</v>
      </c>
      <c r="C10" s="45" t="s">
        <v>114</v>
      </c>
      <c r="D10" s="46" t="s">
        <v>111</v>
      </c>
      <c r="E10" s="46" t="s">
        <v>115</v>
      </c>
      <c r="F10" s="45" t="s">
        <v>112</v>
      </c>
      <c r="G10" s="45" t="s">
        <v>113</v>
      </c>
      <c r="H10" s="47">
        <f>H11</f>
        <v>1708</v>
      </c>
      <c r="I10" s="47">
        <f t="shared" ref="I10:I74" si="0">J10-H10</f>
        <v>77.900000000000091</v>
      </c>
      <c r="J10" s="47">
        <f>J11</f>
        <v>1785.9</v>
      </c>
    </row>
    <row r="11" spans="1:10" ht="36" x14ac:dyDescent="0.25">
      <c r="A11" s="48" t="s">
        <v>284</v>
      </c>
      <c r="B11" s="49" t="s">
        <v>110</v>
      </c>
      <c r="C11" s="50" t="s">
        <v>114</v>
      </c>
      <c r="D11" s="36">
        <v>25</v>
      </c>
      <c r="E11" s="36">
        <v>0</v>
      </c>
      <c r="F11" s="50" t="s">
        <v>112</v>
      </c>
      <c r="G11" s="50" t="s">
        <v>113</v>
      </c>
      <c r="H11" s="51">
        <f t="shared" ref="H11:J13" si="1">H12</f>
        <v>1708</v>
      </c>
      <c r="I11" s="51">
        <f t="shared" si="0"/>
        <v>77.900000000000091</v>
      </c>
      <c r="J11" s="51">
        <f t="shared" si="1"/>
        <v>1785.9</v>
      </c>
    </row>
    <row r="12" spans="1:10" ht="24" x14ac:dyDescent="0.25">
      <c r="A12" s="48" t="s">
        <v>55</v>
      </c>
      <c r="B12" s="49" t="s">
        <v>110</v>
      </c>
      <c r="C12" s="50" t="s">
        <v>114</v>
      </c>
      <c r="D12" s="36">
        <v>25</v>
      </c>
      <c r="E12" s="36" t="s">
        <v>117</v>
      </c>
      <c r="F12" s="50" t="s">
        <v>112</v>
      </c>
      <c r="G12" s="50" t="s">
        <v>113</v>
      </c>
      <c r="H12" s="51">
        <f t="shared" si="1"/>
        <v>1708</v>
      </c>
      <c r="I12" s="51">
        <f t="shared" si="0"/>
        <v>77.900000000000091</v>
      </c>
      <c r="J12" s="51">
        <f t="shared" si="1"/>
        <v>1785.9</v>
      </c>
    </row>
    <row r="13" spans="1:10" x14ac:dyDescent="0.25">
      <c r="A13" s="48" t="s">
        <v>51</v>
      </c>
      <c r="B13" s="49" t="s">
        <v>110</v>
      </c>
      <c r="C13" s="50" t="s">
        <v>114</v>
      </c>
      <c r="D13" s="36">
        <v>25</v>
      </c>
      <c r="E13" s="52" t="s">
        <v>117</v>
      </c>
      <c r="F13" s="50">
        <v>7040</v>
      </c>
      <c r="G13" s="50" t="s">
        <v>113</v>
      </c>
      <c r="H13" s="51">
        <f t="shared" si="1"/>
        <v>1708</v>
      </c>
      <c r="I13" s="51">
        <f t="shared" si="0"/>
        <v>77.900000000000091</v>
      </c>
      <c r="J13" s="51">
        <f t="shared" si="1"/>
        <v>1785.9</v>
      </c>
    </row>
    <row r="14" spans="1:10" ht="24" x14ac:dyDescent="0.25">
      <c r="A14" s="48" t="s">
        <v>52</v>
      </c>
      <c r="B14" s="49" t="s">
        <v>110</v>
      </c>
      <c r="C14" s="50" t="s">
        <v>114</v>
      </c>
      <c r="D14" s="36">
        <v>25</v>
      </c>
      <c r="E14" s="52" t="s">
        <v>117</v>
      </c>
      <c r="F14" s="50">
        <v>7040</v>
      </c>
      <c r="G14" s="50">
        <v>100</v>
      </c>
      <c r="H14" s="51">
        <f>H15</f>
        <v>1708</v>
      </c>
      <c r="I14" s="51">
        <f t="shared" si="0"/>
        <v>77.900000000000091</v>
      </c>
      <c r="J14" s="51">
        <f>J15</f>
        <v>1785.9</v>
      </c>
    </row>
    <row r="15" spans="1:10" x14ac:dyDescent="0.25">
      <c r="A15" s="48" t="s">
        <v>53</v>
      </c>
      <c r="B15" s="49" t="s">
        <v>110</v>
      </c>
      <c r="C15" s="50" t="s">
        <v>114</v>
      </c>
      <c r="D15" s="36">
        <v>25</v>
      </c>
      <c r="E15" s="52" t="s">
        <v>117</v>
      </c>
      <c r="F15" s="50">
        <v>7040</v>
      </c>
      <c r="G15" s="50">
        <v>120</v>
      </c>
      <c r="H15" s="51">
        <v>1708</v>
      </c>
      <c r="I15" s="51">
        <f t="shared" si="0"/>
        <v>77.900000000000091</v>
      </c>
      <c r="J15" s="51">
        <f>1777.9+5.9+2.1</f>
        <v>1785.9</v>
      </c>
    </row>
    <row r="16" spans="1:10" ht="48" x14ac:dyDescent="0.25">
      <c r="A16" s="43" t="s">
        <v>54</v>
      </c>
      <c r="B16" s="44" t="s">
        <v>110</v>
      </c>
      <c r="C16" s="45" t="s">
        <v>116</v>
      </c>
      <c r="D16" s="46" t="s">
        <v>111</v>
      </c>
      <c r="E16" s="46">
        <v>0</v>
      </c>
      <c r="F16" s="45" t="s">
        <v>112</v>
      </c>
      <c r="G16" s="45" t="s">
        <v>113</v>
      </c>
      <c r="H16" s="47">
        <f>H17</f>
        <v>18183.8</v>
      </c>
      <c r="I16" s="47">
        <f t="shared" si="0"/>
        <v>-558</v>
      </c>
      <c r="J16" s="47">
        <f>J17</f>
        <v>17625.8</v>
      </c>
    </row>
    <row r="17" spans="1:10" ht="36" x14ac:dyDescent="0.25">
      <c r="A17" s="48" t="s">
        <v>284</v>
      </c>
      <c r="B17" s="49" t="s">
        <v>110</v>
      </c>
      <c r="C17" s="50" t="s">
        <v>116</v>
      </c>
      <c r="D17" s="36">
        <v>25</v>
      </c>
      <c r="E17" s="36">
        <v>0</v>
      </c>
      <c r="F17" s="50" t="s">
        <v>112</v>
      </c>
      <c r="G17" s="50" t="s">
        <v>113</v>
      </c>
      <c r="H17" s="51">
        <f>H18</f>
        <v>18183.8</v>
      </c>
      <c r="I17" s="51">
        <f t="shared" si="0"/>
        <v>-558</v>
      </c>
      <c r="J17" s="51">
        <f>J18</f>
        <v>17625.8</v>
      </c>
    </row>
    <row r="18" spans="1:10" ht="24" x14ac:dyDescent="0.25">
      <c r="A18" s="48" t="s">
        <v>55</v>
      </c>
      <c r="B18" s="49" t="s">
        <v>110</v>
      </c>
      <c r="C18" s="50" t="s">
        <v>116</v>
      </c>
      <c r="D18" s="36">
        <v>25</v>
      </c>
      <c r="E18" s="36">
        <v>1</v>
      </c>
      <c r="F18" s="50" t="s">
        <v>112</v>
      </c>
      <c r="G18" s="50" t="s">
        <v>113</v>
      </c>
      <c r="H18" s="51">
        <f>H19</f>
        <v>18183.8</v>
      </c>
      <c r="I18" s="51">
        <f t="shared" si="0"/>
        <v>-558</v>
      </c>
      <c r="J18" s="51">
        <f>J19</f>
        <v>17625.8</v>
      </c>
    </row>
    <row r="19" spans="1:10" x14ac:dyDescent="0.25">
      <c r="A19" s="48" t="s">
        <v>56</v>
      </c>
      <c r="B19" s="49" t="s">
        <v>110</v>
      </c>
      <c r="C19" s="50" t="s">
        <v>116</v>
      </c>
      <c r="D19" s="36">
        <v>25</v>
      </c>
      <c r="E19" s="52">
        <v>1</v>
      </c>
      <c r="F19" s="50" t="s">
        <v>118</v>
      </c>
      <c r="G19" s="50" t="s">
        <v>113</v>
      </c>
      <c r="H19" s="51">
        <f>H20+H22+H24</f>
        <v>18183.8</v>
      </c>
      <c r="I19" s="51">
        <f t="shared" si="0"/>
        <v>-558</v>
      </c>
      <c r="J19" s="51">
        <f>J20+J22+J24</f>
        <v>17625.8</v>
      </c>
    </row>
    <row r="20" spans="1:10" ht="24" x14ac:dyDescent="0.25">
      <c r="A20" s="48" t="s">
        <v>52</v>
      </c>
      <c r="B20" s="49" t="s">
        <v>110</v>
      </c>
      <c r="C20" s="50" t="s">
        <v>116</v>
      </c>
      <c r="D20" s="36">
        <v>25</v>
      </c>
      <c r="E20" s="52">
        <v>1</v>
      </c>
      <c r="F20" s="50" t="s">
        <v>118</v>
      </c>
      <c r="G20" s="50">
        <v>100</v>
      </c>
      <c r="H20" s="51">
        <f>H21</f>
        <v>17684.8</v>
      </c>
      <c r="I20" s="51">
        <f t="shared" si="0"/>
        <v>-514.29999999999927</v>
      </c>
      <c r="J20" s="51">
        <f>J21</f>
        <v>17170.5</v>
      </c>
    </row>
    <row r="21" spans="1:10" x14ac:dyDescent="0.25">
      <c r="A21" s="48" t="s">
        <v>53</v>
      </c>
      <c r="B21" s="49" t="s">
        <v>110</v>
      </c>
      <c r="C21" s="50" t="s">
        <v>116</v>
      </c>
      <c r="D21" s="36">
        <v>25</v>
      </c>
      <c r="E21" s="52">
        <v>1</v>
      </c>
      <c r="F21" s="50" t="s">
        <v>118</v>
      </c>
      <c r="G21" s="50">
        <v>120</v>
      </c>
      <c r="H21" s="51">
        <f>17384.8+300</f>
        <v>17684.8</v>
      </c>
      <c r="I21" s="51">
        <f t="shared" si="0"/>
        <v>-514.29999999999927</v>
      </c>
      <c r="J21" s="51">
        <f>17212.3-2.1-39.7</f>
        <v>17170.5</v>
      </c>
    </row>
    <row r="22" spans="1:10" x14ac:dyDescent="0.25">
      <c r="A22" s="48" t="s">
        <v>57</v>
      </c>
      <c r="B22" s="49" t="s">
        <v>110</v>
      </c>
      <c r="C22" s="50" t="s">
        <v>116</v>
      </c>
      <c r="D22" s="36">
        <v>25</v>
      </c>
      <c r="E22" s="52">
        <v>1</v>
      </c>
      <c r="F22" s="50" t="s">
        <v>118</v>
      </c>
      <c r="G22" s="50">
        <v>200</v>
      </c>
      <c r="H22" s="51">
        <f>H23</f>
        <v>203</v>
      </c>
      <c r="I22" s="51">
        <f t="shared" si="0"/>
        <v>6.5999999999999943</v>
      </c>
      <c r="J22" s="51">
        <f>J23</f>
        <v>209.6</v>
      </c>
    </row>
    <row r="23" spans="1:10" ht="24" x14ac:dyDescent="0.25">
      <c r="A23" s="48" t="s">
        <v>58</v>
      </c>
      <c r="B23" s="49" t="s">
        <v>110</v>
      </c>
      <c r="C23" s="50" t="s">
        <v>116</v>
      </c>
      <c r="D23" s="36">
        <v>25</v>
      </c>
      <c r="E23" s="52">
        <v>1</v>
      </c>
      <c r="F23" s="50" t="s">
        <v>118</v>
      </c>
      <c r="G23" s="50">
        <v>240</v>
      </c>
      <c r="H23" s="51">
        <v>203</v>
      </c>
      <c r="I23" s="51">
        <f t="shared" si="0"/>
        <v>6.5999999999999943</v>
      </c>
      <c r="J23" s="51">
        <f>203+6.6</f>
        <v>209.6</v>
      </c>
    </row>
    <row r="24" spans="1:10" x14ac:dyDescent="0.25">
      <c r="A24" s="53" t="s">
        <v>59</v>
      </c>
      <c r="B24" s="49" t="s">
        <v>110</v>
      </c>
      <c r="C24" s="50" t="s">
        <v>116</v>
      </c>
      <c r="D24" s="36">
        <v>25</v>
      </c>
      <c r="E24" s="52">
        <v>1</v>
      </c>
      <c r="F24" s="50" t="s">
        <v>118</v>
      </c>
      <c r="G24" s="50">
        <v>800</v>
      </c>
      <c r="H24" s="51">
        <f>H26+H25</f>
        <v>296</v>
      </c>
      <c r="I24" s="51">
        <f t="shared" si="0"/>
        <v>-50.300000000000011</v>
      </c>
      <c r="J24" s="51">
        <f>J26+J25</f>
        <v>245.7</v>
      </c>
    </row>
    <row r="25" spans="1:10" x14ac:dyDescent="0.25">
      <c r="A25" s="53" t="s">
        <v>243</v>
      </c>
      <c r="B25" s="49" t="s">
        <v>110</v>
      </c>
      <c r="C25" s="50" t="s">
        <v>116</v>
      </c>
      <c r="D25" s="36">
        <v>25</v>
      </c>
      <c r="E25" s="52">
        <v>1</v>
      </c>
      <c r="F25" s="50" t="s">
        <v>118</v>
      </c>
      <c r="G25" s="50" t="s">
        <v>242</v>
      </c>
      <c r="H25" s="51">
        <v>282</v>
      </c>
      <c r="I25" s="51">
        <f t="shared" si="0"/>
        <v>-39.300000000000011</v>
      </c>
      <c r="J25" s="51">
        <v>242.7</v>
      </c>
    </row>
    <row r="26" spans="1:10" x14ac:dyDescent="0.25">
      <c r="A26" s="53" t="s">
        <v>60</v>
      </c>
      <c r="B26" s="49" t="s">
        <v>110</v>
      </c>
      <c r="C26" s="50" t="s">
        <v>116</v>
      </c>
      <c r="D26" s="36">
        <v>25</v>
      </c>
      <c r="E26" s="52">
        <v>1</v>
      </c>
      <c r="F26" s="50" t="s">
        <v>118</v>
      </c>
      <c r="G26" s="50">
        <v>850</v>
      </c>
      <c r="H26" s="51">
        <v>14</v>
      </c>
      <c r="I26" s="51">
        <f t="shared" si="0"/>
        <v>-11</v>
      </c>
      <c r="J26" s="51">
        <v>3</v>
      </c>
    </row>
    <row r="27" spans="1:10" x14ac:dyDescent="0.25">
      <c r="A27" s="43" t="s">
        <v>61</v>
      </c>
      <c r="B27" s="44" t="s">
        <v>110</v>
      </c>
      <c r="C27" s="45">
        <v>11</v>
      </c>
      <c r="D27" s="46" t="s">
        <v>111</v>
      </c>
      <c r="E27" s="46" t="s">
        <v>115</v>
      </c>
      <c r="F27" s="45" t="s">
        <v>112</v>
      </c>
      <c r="G27" s="45" t="s">
        <v>113</v>
      </c>
      <c r="H27" s="47">
        <f>H28</f>
        <v>0</v>
      </c>
      <c r="I27" s="47">
        <f t="shared" si="0"/>
        <v>0</v>
      </c>
      <c r="J27" s="47">
        <f>J28</f>
        <v>0</v>
      </c>
    </row>
    <row r="28" spans="1:10" ht="60" x14ac:dyDescent="0.25">
      <c r="A28" s="48" t="s">
        <v>285</v>
      </c>
      <c r="B28" s="49" t="s">
        <v>110</v>
      </c>
      <c r="C28" s="50">
        <v>11</v>
      </c>
      <c r="D28" s="36">
        <v>20</v>
      </c>
      <c r="E28" s="36">
        <v>0</v>
      </c>
      <c r="F28" s="54" t="s">
        <v>112</v>
      </c>
      <c r="G28" s="54" t="s">
        <v>113</v>
      </c>
      <c r="H28" s="51">
        <f t="shared" ref="H28:J30" si="2">H29</f>
        <v>0</v>
      </c>
      <c r="I28" s="51">
        <f t="shared" si="0"/>
        <v>0</v>
      </c>
      <c r="J28" s="51">
        <f t="shared" si="2"/>
        <v>0</v>
      </c>
    </row>
    <row r="29" spans="1:10" x14ac:dyDescent="0.25">
      <c r="A29" s="48" t="s">
        <v>62</v>
      </c>
      <c r="B29" s="49" t="s">
        <v>110</v>
      </c>
      <c r="C29" s="50">
        <v>11</v>
      </c>
      <c r="D29" s="36">
        <v>20</v>
      </c>
      <c r="E29" s="36">
        <v>5</v>
      </c>
      <c r="F29" s="54" t="s">
        <v>112</v>
      </c>
      <c r="G29" s="54" t="s">
        <v>113</v>
      </c>
      <c r="H29" s="51">
        <f t="shared" si="2"/>
        <v>0</v>
      </c>
      <c r="I29" s="51">
        <f t="shared" si="0"/>
        <v>0</v>
      </c>
      <c r="J29" s="51">
        <f t="shared" si="2"/>
        <v>0</v>
      </c>
    </row>
    <row r="30" spans="1:10" ht="24" x14ac:dyDescent="0.25">
      <c r="A30" s="48" t="s">
        <v>63</v>
      </c>
      <c r="B30" s="49" t="s">
        <v>110</v>
      </c>
      <c r="C30" s="50">
        <v>11</v>
      </c>
      <c r="D30" s="36">
        <v>20</v>
      </c>
      <c r="E30" s="36">
        <v>5</v>
      </c>
      <c r="F30" s="54">
        <v>7020</v>
      </c>
      <c r="G30" s="54" t="s">
        <v>113</v>
      </c>
      <c r="H30" s="51">
        <f t="shared" si="2"/>
        <v>0</v>
      </c>
      <c r="I30" s="51">
        <f t="shared" si="0"/>
        <v>0</v>
      </c>
      <c r="J30" s="51">
        <f t="shared" si="2"/>
        <v>0</v>
      </c>
    </row>
    <row r="31" spans="1:10" x14ac:dyDescent="0.25">
      <c r="A31" s="53" t="s">
        <v>59</v>
      </c>
      <c r="B31" s="49" t="s">
        <v>110</v>
      </c>
      <c r="C31" s="50">
        <v>11</v>
      </c>
      <c r="D31" s="36">
        <v>20</v>
      </c>
      <c r="E31" s="36">
        <v>5</v>
      </c>
      <c r="F31" s="54">
        <v>7020</v>
      </c>
      <c r="G31" s="54">
        <v>800</v>
      </c>
      <c r="H31" s="51">
        <f>H32</f>
        <v>0</v>
      </c>
      <c r="I31" s="51">
        <f t="shared" si="0"/>
        <v>0</v>
      </c>
      <c r="J31" s="51">
        <f>J32</f>
        <v>0</v>
      </c>
    </row>
    <row r="32" spans="1:10" x14ac:dyDescent="0.25">
      <c r="A32" s="48" t="s">
        <v>64</v>
      </c>
      <c r="B32" s="49" t="s">
        <v>110</v>
      </c>
      <c r="C32" s="50">
        <v>11</v>
      </c>
      <c r="D32" s="36">
        <v>20</v>
      </c>
      <c r="E32" s="36">
        <v>5</v>
      </c>
      <c r="F32" s="54">
        <v>7020</v>
      </c>
      <c r="G32" s="54">
        <v>870</v>
      </c>
      <c r="H32" s="51">
        <v>0</v>
      </c>
      <c r="I32" s="51">
        <f t="shared" si="0"/>
        <v>0</v>
      </c>
      <c r="J32" s="51">
        <v>0</v>
      </c>
    </row>
    <row r="33" spans="1:10" x14ac:dyDescent="0.25">
      <c r="A33" s="43" t="s">
        <v>65</v>
      </c>
      <c r="B33" s="44" t="s">
        <v>110</v>
      </c>
      <c r="C33" s="45">
        <v>13</v>
      </c>
      <c r="D33" s="46" t="s">
        <v>111</v>
      </c>
      <c r="E33" s="46">
        <v>0</v>
      </c>
      <c r="F33" s="55" t="s">
        <v>112</v>
      </c>
      <c r="G33" s="55" t="s">
        <v>113</v>
      </c>
      <c r="H33" s="47">
        <f>H34+H39+H44+H49</f>
        <v>14674.699999999999</v>
      </c>
      <c r="I33" s="47">
        <f t="shared" si="0"/>
        <v>-232.09999999999854</v>
      </c>
      <c r="J33" s="47">
        <f>J34+J39+J44+J49</f>
        <v>14442.6</v>
      </c>
    </row>
    <row r="34" spans="1:10" ht="36" x14ac:dyDescent="0.25">
      <c r="A34" s="48" t="s">
        <v>286</v>
      </c>
      <c r="B34" s="49" t="s">
        <v>110</v>
      </c>
      <c r="C34" s="50">
        <v>13</v>
      </c>
      <c r="D34" s="36" t="s">
        <v>119</v>
      </c>
      <c r="E34" s="36">
        <v>0</v>
      </c>
      <c r="F34" s="54" t="s">
        <v>112</v>
      </c>
      <c r="G34" s="54" t="s">
        <v>113</v>
      </c>
      <c r="H34" s="51">
        <f t="shared" ref="H34:J36" si="3">H35</f>
        <v>50</v>
      </c>
      <c r="I34" s="51">
        <f t="shared" si="0"/>
        <v>-32.799999999999997</v>
      </c>
      <c r="J34" s="51">
        <f t="shared" si="3"/>
        <v>17.2</v>
      </c>
    </row>
    <row r="35" spans="1:10" x14ac:dyDescent="0.25">
      <c r="A35" s="48" t="s">
        <v>66</v>
      </c>
      <c r="B35" s="49" t="s">
        <v>110</v>
      </c>
      <c r="C35" s="50">
        <v>13</v>
      </c>
      <c r="D35" s="36" t="s">
        <v>119</v>
      </c>
      <c r="E35" s="36">
        <v>1</v>
      </c>
      <c r="F35" s="54" t="s">
        <v>112</v>
      </c>
      <c r="G35" s="54" t="s">
        <v>113</v>
      </c>
      <c r="H35" s="51">
        <f t="shared" si="3"/>
        <v>50</v>
      </c>
      <c r="I35" s="51">
        <f t="shared" si="0"/>
        <v>-32.799999999999997</v>
      </c>
      <c r="J35" s="51">
        <f t="shared" si="3"/>
        <v>17.2</v>
      </c>
    </row>
    <row r="36" spans="1:10" ht="24" x14ac:dyDescent="0.25">
      <c r="A36" s="48" t="s">
        <v>67</v>
      </c>
      <c r="B36" s="49" t="s">
        <v>110</v>
      </c>
      <c r="C36" s="50">
        <v>13</v>
      </c>
      <c r="D36" s="36" t="s">
        <v>119</v>
      </c>
      <c r="E36" s="36">
        <v>1</v>
      </c>
      <c r="F36" s="54">
        <v>7061</v>
      </c>
      <c r="G36" s="54" t="s">
        <v>113</v>
      </c>
      <c r="H36" s="51">
        <f t="shared" si="3"/>
        <v>50</v>
      </c>
      <c r="I36" s="51">
        <f t="shared" si="0"/>
        <v>-32.799999999999997</v>
      </c>
      <c r="J36" s="51">
        <f t="shared" si="3"/>
        <v>17.2</v>
      </c>
    </row>
    <row r="37" spans="1:10" x14ac:dyDescent="0.25">
      <c r="A37" s="48" t="s">
        <v>57</v>
      </c>
      <c r="B37" s="49" t="s">
        <v>110</v>
      </c>
      <c r="C37" s="50">
        <v>13</v>
      </c>
      <c r="D37" s="36" t="s">
        <v>119</v>
      </c>
      <c r="E37" s="36">
        <v>1</v>
      </c>
      <c r="F37" s="54">
        <v>7061</v>
      </c>
      <c r="G37" s="54">
        <v>200</v>
      </c>
      <c r="H37" s="51">
        <f>H38</f>
        <v>50</v>
      </c>
      <c r="I37" s="51">
        <f t="shared" si="0"/>
        <v>-32.799999999999997</v>
      </c>
      <c r="J37" s="51">
        <f>J38</f>
        <v>17.2</v>
      </c>
    </row>
    <row r="38" spans="1:10" ht="24" x14ac:dyDescent="0.25">
      <c r="A38" s="48" t="s">
        <v>58</v>
      </c>
      <c r="B38" s="49" t="s">
        <v>110</v>
      </c>
      <c r="C38" s="50">
        <v>13</v>
      </c>
      <c r="D38" s="36" t="s">
        <v>119</v>
      </c>
      <c r="E38" s="36">
        <v>1</v>
      </c>
      <c r="F38" s="54">
        <v>7061</v>
      </c>
      <c r="G38" s="54">
        <v>240</v>
      </c>
      <c r="H38" s="51">
        <v>50</v>
      </c>
      <c r="I38" s="51">
        <f t="shared" si="0"/>
        <v>-32.799999999999997</v>
      </c>
      <c r="J38" s="51">
        <v>17.2</v>
      </c>
    </row>
    <row r="39" spans="1:10" ht="36" x14ac:dyDescent="0.25">
      <c r="A39" s="48" t="s">
        <v>287</v>
      </c>
      <c r="B39" s="49" t="s">
        <v>110</v>
      </c>
      <c r="C39" s="50">
        <v>13</v>
      </c>
      <c r="D39" s="36">
        <v>13</v>
      </c>
      <c r="E39" s="36">
        <v>0</v>
      </c>
      <c r="F39" s="54" t="s">
        <v>112</v>
      </c>
      <c r="G39" s="54" t="s">
        <v>113</v>
      </c>
      <c r="H39" s="51">
        <f t="shared" ref="H39:J39" si="4">H40</f>
        <v>326.3</v>
      </c>
      <c r="I39" s="51">
        <f t="shared" si="0"/>
        <v>0</v>
      </c>
      <c r="J39" s="51">
        <f t="shared" si="4"/>
        <v>326.3</v>
      </c>
    </row>
    <row r="40" spans="1:10" ht="36" x14ac:dyDescent="0.25">
      <c r="A40" s="48" t="s">
        <v>68</v>
      </c>
      <c r="B40" s="49" t="s">
        <v>110</v>
      </c>
      <c r="C40" s="50">
        <v>13</v>
      </c>
      <c r="D40" s="36">
        <v>13</v>
      </c>
      <c r="E40" s="36">
        <v>2</v>
      </c>
      <c r="F40" s="54" t="s">
        <v>112</v>
      </c>
      <c r="G40" s="54" t="s">
        <v>113</v>
      </c>
      <c r="H40" s="51">
        <f>H41</f>
        <v>326.3</v>
      </c>
      <c r="I40" s="51">
        <f t="shared" si="0"/>
        <v>0</v>
      </c>
      <c r="J40" s="51">
        <f>J41</f>
        <v>326.3</v>
      </c>
    </row>
    <row r="41" spans="1:10" ht="24" x14ac:dyDescent="0.25">
      <c r="A41" s="48" t="s">
        <v>67</v>
      </c>
      <c r="B41" s="49" t="s">
        <v>110</v>
      </c>
      <c r="C41" s="50" t="s">
        <v>126</v>
      </c>
      <c r="D41" s="36" t="s">
        <v>126</v>
      </c>
      <c r="E41" s="36" t="s">
        <v>127</v>
      </c>
      <c r="F41" s="54" t="s">
        <v>128</v>
      </c>
      <c r="G41" s="54" t="s">
        <v>113</v>
      </c>
      <c r="H41" s="51">
        <f>H42</f>
        <v>326.3</v>
      </c>
      <c r="I41" s="51">
        <f t="shared" si="0"/>
        <v>0</v>
      </c>
      <c r="J41" s="51">
        <f>J42</f>
        <v>326.3</v>
      </c>
    </row>
    <row r="42" spans="1:10" x14ac:dyDescent="0.25">
      <c r="A42" s="48" t="s">
        <v>57</v>
      </c>
      <c r="B42" s="49" t="s">
        <v>110</v>
      </c>
      <c r="C42" s="50" t="s">
        <v>126</v>
      </c>
      <c r="D42" s="36" t="s">
        <v>126</v>
      </c>
      <c r="E42" s="36" t="s">
        <v>127</v>
      </c>
      <c r="F42" s="54" t="s">
        <v>128</v>
      </c>
      <c r="G42" s="54" t="s">
        <v>129</v>
      </c>
      <c r="H42" s="51">
        <f>H43</f>
        <v>326.3</v>
      </c>
      <c r="I42" s="51">
        <f t="shared" si="0"/>
        <v>0</v>
      </c>
      <c r="J42" s="51">
        <f>J43</f>
        <v>326.3</v>
      </c>
    </row>
    <row r="43" spans="1:10" ht="24" x14ac:dyDescent="0.25">
      <c r="A43" s="48" t="s">
        <v>58</v>
      </c>
      <c r="B43" s="49" t="s">
        <v>110</v>
      </c>
      <c r="C43" s="50" t="s">
        <v>126</v>
      </c>
      <c r="D43" s="36" t="s">
        <v>126</v>
      </c>
      <c r="E43" s="36" t="s">
        <v>127</v>
      </c>
      <c r="F43" s="54" t="s">
        <v>128</v>
      </c>
      <c r="G43" s="54" t="s">
        <v>130</v>
      </c>
      <c r="H43" s="51">
        <v>326.3</v>
      </c>
      <c r="I43" s="51">
        <f t="shared" si="0"/>
        <v>0</v>
      </c>
      <c r="J43" s="51">
        <v>326.3</v>
      </c>
    </row>
    <row r="44" spans="1:10" ht="36" x14ac:dyDescent="0.25">
      <c r="A44" s="48" t="s">
        <v>284</v>
      </c>
      <c r="B44" s="49" t="s">
        <v>110</v>
      </c>
      <c r="C44" s="50">
        <v>13</v>
      </c>
      <c r="D44" s="36" t="s">
        <v>133</v>
      </c>
      <c r="E44" s="36">
        <v>0</v>
      </c>
      <c r="F44" s="54" t="s">
        <v>112</v>
      </c>
      <c r="G44" s="54" t="s">
        <v>113</v>
      </c>
      <c r="H44" s="51">
        <f t="shared" ref="H44:J45" si="5">H45</f>
        <v>811</v>
      </c>
      <c r="I44" s="51">
        <f t="shared" si="0"/>
        <v>-106.89999999999998</v>
      </c>
      <c r="J44" s="51">
        <f t="shared" si="5"/>
        <v>704.1</v>
      </c>
    </row>
    <row r="45" spans="1:10" ht="48" x14ac:dyDescent="0.25">
      <c r="A45" s="48" t="s">
        <v>135</v>
      </c>
      <c r="B45" s="49" t="s">
        <v>110</v>
      </c>
      <c r="C45" s="50">
        <v>13</v>
      </c>
      <c r="D45" s="36" t="s">
        <v>133</v>
      </c>
      <c r="E45" s="36" t="s">
        <v>134</v>
      </c>
      <c r="F45" s="54" t="s">
        <v>112</v>
      </c>
      <c r="G45" s="54" t="s">
        <v>113</v>
      </c>
      <c r="H45" s="51">
        <f t="shared" si="5"/>
        <v>811</v>
      </c>
      <c r="I45" s="51">
        <f t="shared" si="0"/>
        <v>-106.89999999999998</v>
      </c>
      <c r="J45" s="51">
        <f t="shared" si="5"/>
        <v>704.1</v>
      </c>
    </row>
    <row r="46" spans="1:10" x14ac:dyDescent="0.25">
      <c r="A46" s="48" t="s">
        <v>136</v>
      </c>
      <c r="B46" s="49" t="s">
        <v>110</v>
      </c>
      <c r="C46" s="50">
        <v>13</v>
      </c>
      <c r="D46" s="36" t="s">
        <v>133</v>
      </c>
      <c r="E46" s="36" t="s">
        <v>134</v>
      </c>
      <c r="F46" s="54" t="s">
        <v>120</v>
      </c>
      <c r="G46" s="54" t="s">
        <v>113</v>
      </c>
      <c r="H46" s="51">
        <f>H47</f>
        <v>811</v>
      </c>
      <c r="I46" s="51">
        <f t="shared" si="0"/>
        <v>-106.89999999999998</v>
      </c>
      <c r="J46" s="51">
        <f>J47</f>
        <v>704.1</v>
      </c>
    </row>
    <row r="47" spans="1:10" ht="24" x14ac:dyDescent="0.25">
      <c r="A47" s="48" t="s">
        <v>52</v>
      </c>
      <c r="B47" s="49" t="s">
        <v>110</v>
      </c>
      <c r="C47" s="50">
        <v>13</v>
      </c>
      <c r="D47" s="36" t="s">
        <v>133</v>
      </c>
      <c r="E47" s="36" t="s">
        <v>134</v>
      </c>
      <c r="F47" s="54" t="s">
        <v>120</v>
      </c>
      <c r="G47" s="54">
        <v>100</v>
      </c>
      <c r="H47" s="51">
        <f>H48</f>
        <v>811</v>
      </c>
      <c r="I47" s="51">
        <f t="shared" si="0"/>
        <v>-106.89999999999998</v>
      </c>
      <c r="J47" s="51">
        <f>J48</f>
        <v>704.1</v>
      </c>
    </row>
    <row r="48" spans="1:10" x14ac:dyDescent="0.25">
      <c r="A48" s="48" t="s">
        <v>53</v>
      </c>
      <c r="B48" s="49" t="s">
        <v>110</v>
      </c>
      <c r="C48" s="50">
        <v>13</v>
      </c>
      <c r="D48" s="36" t="s">
        <v>133</v>
      </c>
      <c r="E48" s="36" t="s">
        <v>134</v>
      </c>
      <c r="F48" s="54" t="s">
        <v>120</v>
      </c>
      <c r="G48" s="54">
        <v>120</v>
      </c>
      <c r="H48" s="51">
        <v>811</v>
      </c>
      <c r="I48" s="51">
        <f t="shared" si="0"/>
        <v>-106.89999999999998</v>
      </c>
      <c r="J48" s="51">
        <v>704.1</v>
      </c>
    </row>
    <row r="49" spans="1:10" ht="36" x14ac:dyDescent="0.25">
      <c r="A49" s="53" t="s">
        <v>284</v>
      </c>
      <c r="B49" s="49" t="s">
        <v>110</v>
      </c>
      <c r="C49" s="50">
        <v>13</v>
      </c>
      <c r="D49" s="36">
        <v>25</v>
      </c>
      <c r="E49" s="36">
        <v>0</v>
      </c>
      <c r="F49" s="54" t="s">
        <v>112</v>
      </c>
      <c r="G49" s="54" t="s">
        <v>113</v>
      </c>
      <c r="H49" s="51">
        <f>H50</f>
        <v>13487.4</v>
      </c>
      <c r="I49" s="51">
        <f t="shared" si="0"/>
        <v>-92.399999999999636</v>
      </c>
      <c r="J49" s="51">
        <f>J50</f>
        <v>13395</v>
      </c>
    </row>
    <row r="50" spans="1:10" ht="24" x14ac:dyDescent="0.25">
      <c r="A50" s="48" t="s">
        <v>55</v>
      </c>
      <c r="B50" s="49" t="s">
        <v>110</v>
      </c>
      <c r="C50" s="50">
        <v>13</v>
      </c>
      <c r="D50" s="36">
        <v>25</v>
      </c>
      <c r="E50" s="36">
        <v>1</v>
      </c>
      <c r="F50" s="54" t="s">
        <v>112</v>
      </c>
      <c r="G50" s="54" t="s">
        <v>113</v>
      </c>
      <c r="H50" s="51">
        <f>H51</f>
        <v>13487.4</v>
      </c>
      <c r="I50" s="51">
        <f t="shared" si="0"/>
        <v>-92.399999999999636</v>
      </c>
      <c r="J50" s="51">
        <f>J51+J58</f>
        <v>13395</v>
      </c>
    </row>
    <row r="51" spans="1:10" ht="48" x14ac:dyDescent="0.25">
      <c r="A51" s="53" t="s">
        <v>71</v>
      </c>
      <c r="B51" s="49" t="s">
        <v>110</v>
      </c>
      <c r="C51" s="50">
        <v>13</v>
      </c>
      <c r="D51" s="36">
        <v>25</v>
      </c>
      <c r="E51" s="36">
        <v>1</v>
      </c>
      <c r="F51" s="54" t="s">
        <v>121</v>
      </c>
      <c r="G51" s="54" t="s">
        <v>113</v>
      </c>
      <c r="H51" s="51">
        <f>H52+H54+H56</f>
        <v>13487.4</v>
      </c>
      <c r="I51" s="51">
        <f t="shared" si="0"/>
        <v>-106.39999999999964</v>
      </c>
      <c r="J51" s="51">
        <f>J52+J54+J56</f>
        <v>13381</v>
      </c>
    </row>
    <row r="52" spans="1:10" ht="36" x14ac:dyDescent="0.25">
      <c r="A52" s="53" t="s">
        <v>72</v>
      </c>
      <c r="B52" s="49" t="s">
        <v>110</v>
      </c>
      <c r="C52" s="50">
        <v>13</v>
      </c>
      <c r="D52" s="36">
        <v>25</v>
      </c>
      <c r="E52" s="36">
        <v>1</v>
      </c>
      <c r="F52" s="54" t="s">
        <v>121</v>
      </c>
      <c r="G52" s="54">
        <v>100</v>
      </c>
      <c r="H52" s="51">
        <f>H53</f>
        <v>9191.7999999999993</v>
      </c>
      <c r="I52" s="51">
        <f t="shared" si="0"/>
        <v>-39.899999999999636</v>
      </c>
      <c r="J52" s="51">
        <f>J53</f>
        <v>9151.9</v>
      </c>
    </row>
    <row r="53" spans="1:10" x14ac:dyDescent="0.25">
      <c r="A53" s="53" t="s">
        <v>73</v>
      </c>
      <c r="B53" s="49" t="s">
        <v>110</v>
      </c>
      <c r="C53" s="50">
        <v>13</v>
      </c>
      <c r="D53" s="36">
        <v>25</v>
      </c>
      <c r="E53" s="36">
        <v>1</v>
      </c>
      <c r="F53" s="54" t="s">
        <v>121</v>
      </c>
      <c r="G53" s="54">
        <v>110</v>
      </c>
      <c r="H53" s="51">
        <f>9185.8+6</f>
        <v>9191.7999999999993</v>
      </c>
      <c r="I53" s="51">
        <f t="shared" si="0"/>
        <v>-39.899999999999636</v>
      </c>
      <c r="J53" s="51">
        <v>9151.9</v>
      </c>
    </row>
    <row r="54" spans="1:10" x14ac:dyDescent="0.25">
      <c r="A54" s="48" t="s">
        <v>57</v>
      </c>
      <c r="B54" s="49" t="s">
        <v>110</v>
      </c>
      <c r="C54" s="50">
        <v>13</v>
      </c>
      <c r="D54" s="36">
        <v>25</v>
      </c>
      <c r="E54" s="36">
        <v>1</v>
      </c>
      <c r="F54" s="54" t="s">
        <v>121</v>
      </c>
      <c r="G54" s="54">
        <v>200</v>
      </c>
      <c r="H54" s="51">
        <f>H55</f>
        <v>4237.6000000000004</v>
      </c>
      <c r="I54" s="51">
        <f t="shared" si="0"/>
        <v>-106.5</v>
      </c>
      <c r="J54" s="51">
        <f>J55</f>
        <v>4131.1000000000004</v>
      </c>
    </row>
    <row r="55" spans="1:10" ht="24" x14ac:dyDescent="0.25">
      <c r="A55" s="48" t="s">
        <v>58</v>
      </c>
      <c r="B55" s="49" t="s">
        <v>110</v>
      </c>
      <c r="C55" s="50">
        <v>13</v>
      </c>
      <c r="D55" s="36">
        <v>25</v>
      </c>
      <c r="E55" s="36">
        <v>1</v>
      </c>
      <c r="F55" s="54" t="s">
        <v>121</v>
      </c>
      <c r="G55" s="54">
        <v>240</v>
      </c>
      <c r="H55" s="51">
        <f>3637.6+600</f>
        <v>4237.6000000000004</v>
      </c>
      <c r="I55" s="51">
        <f t="shared" si="0"/>
        <v>-106.5</v>
      </c>
      <c r="J55" s="51">
        <f>4091.4+39.7</f>
        <v>4131.1000000000004</v>
      </c>
    </row>
    <row r="56" spans="1:10" x14ac:dyDescent="0.25">
      <c r="A56" s="53" t="s">
        <v>59</v>
      </c>
      <c r="B56" s="49" t="s">
        <v>110</v>
      </c>
      <c r="C56" s="50" t="s">
        <v>126</v>
      </c>
      <c r="D56" s="36">
        <v>25</v>
      </c>
      <c r="E56" s="52">
        <v>1</v>
      </c>
      <c r="F56" s="54" t="s">
        <v>121</v>
      </c>
      <c r="G56" s="50">
        <v>800</v>
      </c>
      <c r="H56" s="51">
        <f>H57</f>
        <v>58</v>
      </c>
      <c r="I56" s="51">
        <f t="shared" si="0"/>
        <v>40</v>
      </c>
      <c r="J56" s="51">
        <f>J57</f>
        <v>98</v>
      </c>
    </row>
    <row r="57" spans="1:10" x14ac:dyDescent="0.25">
      <c r="A57" s="53" t="s">
        <v>60</v>
      </c>
      <c r="B57" s="49" t="s">
        <v>110</v>
      </c>
      <c r="C57" s="50" t="s">
        <v>126</v>
      </c>
      <c r="D57" s="36">
        <v>25</v>
      </c>
      <c r="E57" s="52">
        <v>1</v>
      </c>
      <c r="F57" s="54" t="s">
        <v>121</v>
      </c>
      <c r="G57" s="50">
        <v>850</v>
      </c>
      <c r="H57" s="51">
        <v>58</v>
      </c>
      <c r="I57" s="51">
        <f t="shared" si="0"/>
        <v>40</v>
      </c>
      <c r="J57" s="51">
        <v>98</v>
      </c>
    </row>
    <row r="58" spans="1:10" ht="36" x14ac:dyDescent="0.25">
      <c r="A58" s="53" t="s">
        <v>318</v>
      </c>
      <c r="B58" s="49" t="s">
        <v>110</v>
      </c>
      <c r="C58" s="50" t="s">
        <v>126</v>
      </c>
      <c r="D58" s="76" t="s">
        <v>316</v>
      </c>
      <c r="E58" s="52" t="s">
        <v>117</v>
      </c>
      <c r="F58" s="54" t="s">
        <v>317</v>
      </c>
      <c r="G58" s="50" t="s">
        <v>113</v>
      </c>
      <c r="H58" s="51">
        <f>H59</f>
        <v>0</v>
      </c>
      <c r="I58" s="51">
        <f t="shared" si="0"/>
        <v>14</v>
      </c>
      <c r="J58" s="51">
        <f>J59</f>
        <v>14</v>
      </c>
    </row>
    <row r="59" spans="1:10" x14ac:dyDescent="0.25">
      <c r="A59" s="48" t="s">
        <v>57</v>
      </c>
      <c r="B59" s="49" t="s">
        <v>110</v>
      </c>
      <c r="C59" s="50" t="s">
        <v>126</v>
      </c>
      <c r="D59" s="76" t="s">
        <v>316</v>
      </c>
      <c r="E59" s="52" t="s">
        <v>117</v>
      </c>
      <c r="F59" s="54" t="s">
        <v>317</v>
      </c>
      <c r="G59" s="50" t="s">
        <v>129</v>
      </c>
      <c r="H59" s="51">
        <f>H60</f>
        <v>0</v>
      </c>
      <c r="I59" s="51">
        <f t="shared" si="0"/>
        <v>14</v>
      </c>
      <c r="J59" s="51">
        <f>J60</f>
        <v>14</v>
      </c>
    </row>
    <row r="60" spans="1:10" ht="24" x14ac:dyDescent="0.25">
      <c r="A60" s="48" t="s">
        <v>58</v>
      </c>
      <c r="B60" s="49" t="s">
        <v>110</v>
      </c>
      <c r="C60" s="50" t="s">
        <v>126</v>
      </c>
      <c r="D60" s="76" t="s">
        <v>316</v>
      </c>
      <c r="E60" s="52" t="s">
        <v>117</v>
      </c>
      <c r="F60" s="54" t="s">
        <v>317</v>
      </c>
      <c r="G60" s="50" t="s">
        <v>130</v>
      </c>
      <c r="H60" s="51">
        <v>0</v>
      </c>
      <c r="I60" s="51">
        <f t="shared" si="0"/>
        <v>14</v>
      </c>
      <c r="J60" s="51">
        <v>14</v>
      </c>
    </row>
    <row r="61" spans="1:10" x14ac:dyDescent="0.25">
      <c r="A61" s="38" t="s">
        <v>74</v>
      </c>
      <c r="B61" s="39" t="s">
        <v>114</v>
      </c>
      <c r="C61" s="40" t="s">
        <v>111</v>
      </c>
      <c r="D61" s="41" t="s">
        <v>111</v>
      </c>
      <c r="E61" s="41">
        <v>0</v>
      </c>
      <c r="F61" s="56" t="s">
        <v>112</v>
      </c>
      <c r="G61" s="56" t="s">
        <v>113</v>
      </c>
      <c r="H61" s="42">
        <f>H62</f>
        <v>741</v>
      </c>
      <c r="I61" s="42">
        <f t="shared" si="0"/>
        <v>0</v>
      </c>
      <c r="J61" s="42">
        <f>J62</f>
        <v>741</v>
      </c>
    </row>
    <row r="62" spans="1:10" x14ac:dyDescent="0.25">
      <c r="A62" s="43" t="s">
        <v>75</v>
      </c>
      <c r="B62" s="44" t="s">
        <v>114</v>
      </c>
      <c r="C62" s="45" t="s">
        <v>119</v>
      </c>
      <c r="D62" s="46" t="s">
        <v>111</v>
      </c>
      <c r="E62" s="46">
        <v>0</v>
      </c>
      <c r="F62" s="45" t="s">
        <v>112</v>
      </c>
      <c r="G62" s="45" t="s">
        <v>113</v>
      </c>
      <c r="H62" s="47">
        <f>H63</f>
        <v>741</v>
      </c>
      <c r="I62" s="47">
        <f t="shared" si="0"/>
        <v>0</v>
      </c>
      <c r="J62" s="47">
        <f>J63</f>
        <v>741</v>
      </c>
    </row>
    <row r="63" spans="1:10" x14ac:dyDescent="0.25">
      <c r="A63" s="53" t="s">
        <v>76</v>
      </c>
      <c r="B63" s="49" t="s">
        <v>114</v>
      </c>
      <c r="C63" s="50" t="s">
        <v>119</v>
      </c>
      <c r="D63" s="36">
        <v>50</v>
      </c>
      <c r="E63" s="36">
        <v>0</v>
      </c>
      <c r="F63" s="50" t="s">
        <v>112</v>
      </c>
      <c r="G63" s="50" t="s">
        <v>113</v>
      </c>
      <c r="H63" s="51">
        <f t="shared" ref="H63:J64" si="6">H64</f>
        <v>741</v>
      </c>
      <c r="I63" s="51">
        <f t="shared" si="0"/>
        <v>0</v>
      </c>
      <c r="J63" s="51">
        <f t="shared" si="6"/>
        <v>741</v>
      </c>
    </row>
    <row r="64" spans="1:10" ht="36" x14ac:dyDescent="0.25">
      <c r="A64" s="53" t="s">
        <v>77</v>
      </c>
      <c r="B64" s="49" t="s">
        <v>114</v>
      </c>
      <c r="C64" s="50" t="s">
        <v>119</v>
      </c>
      <c r="D64" s="36">
        <v>50</v>
      </c>
      <c r="E64" s="36">
        <v>0</v>
      </c>
      <c r="F64" s="50">
        <v>5118</v>
      </c>
      <c r="G64" s="50" t="s">
        <v>113</v>
      </c>
      <c r="H64" s="51">
        <f t="shared" si="6"/>
        <v>741</v>
      </c>
      <c r="I64" s="51">
        <f t="shared" si="0"/>
        <v>0</v>
      </c>
      <c r="J64" s="51">
        <f t="shared" si="6"/>
        <v>741</v>
      </c>
    </row>
    <row r="65" spans="1:10" ht="24" x14ac:dyDescent="0.25">
      <c r="A65" s="48" t="s">
        <v>52</v>
      </c>
      <c r="B65" s="49" t="s">
        <v>114</v>
      </c>
      <c r="C65" s="50" t="s">
        <v>119</v>
      </c>
      <c r="D65" s="36">
        <v>50</v>
      </c>
      <c r="E65" s="36">
        <v>0</v>
      </c>
      <c r="F65" s="50">
        <v>5118</v>
      </c>
      <c r="G65" s="50">
        <v>100</v>
      </c>
      <c r="H65" s="51">
        <f>H66</f>
        <v>741</v>
      </c>
      <c r="I65" s="51">
        <f t="shared" si="0"/>
        <v>0</v>
      </c>
      <c r="J65" s="51">
        <f>J66</f>
        <v>741</v>
      </c>
    </row>
    <row r="66" spans="1:10" x14ac:dyDescent="0.25">
      <c r="A66" s="48" t="s">
        <v>53</v>
      </c>
      <c r="B66" s="49" t="s">
        <v>114</v>
      </c>
      <c r="C66" s="50" t="s">
        <v>119</v>
      </c>
      <c r="D66" s="36">
        <v>50</v>
      </c>
      <c r="E66" s="36">
        <v>0</v>
      </c>
      <c r="F66" s="50">
        <v>5118</v>
      </c>
      <c r="G66" s="50">
        <v>120</v>
      </c>
      <c r="H66" s="51">
        <f>718.2+22.8</f>
        <v>741</v>
      </c>
      <c r="I66" s="51">
        <f t="shared" si="0"/>
        <v>0</v>
      </c>
      <c r="J66" s="51">
        <f>718.2+22.8</f>
        <v>741</v>
      </c>
    </row>
    <row r="67" spans="1:10" ht="24" x14ac:dyDescent="0.25">
      <c r="A67" s="38" t="s">
        <v>78</v>
      </c>
      <c r="B67" s="39" t="s">
        <v>119</v>
      </c>
      <c r="C67" s="40" t="s">
        <v>111</v>
      </c>
      <c r="D67" s="41" t="s">
        <v>111</v>
      </c>
      <c r="E67" s="41">
        <v>0</v>
      </c>
      <c r="F67" s="40" t="s">
        <v>112</v>
      </c>
      <c r="G67" s="40" t="s">
        <v>113</v>
      </c>
      <c r="H67" s="42">
        <f>H68+H74</f>
        <v>700.2</v>
      </c>
      <c r="I67" s="42">
        <f t="shared" si="0"/>
        <v>209.29999999999995</v>
      </c>
      <c r="J67" s="42">
        <f>J68+J74+J82</f>
        <v>909.5</v>
      </c>
    </row>
    <row r="68" spans="1:10" ht="24" x14ac:dyDescent="0.25">
      <c r="A68" s="43" t="s">
        <v>79</v>
      </c>
      <c r="B68" s="44" t="s">
        <v>119</v>
      </c>
      <c r="C68" s="45" t="s">
        <v>116</v>
      </c>
      <c r="D68" s="46" t="s">
        <v>111</v>
      </c>
      <c r="E68" s="46">
        <v>0</v>
      </c>
      <c r="F68" s="45" t="s">
        <v>112</v>
      </c>
      <c r="G68" s="45" t="s">
        <v>113</v>
      </c>
      <c r="H68" s="47">
        <f>H69</f>
        <v>102</v>
      </c>
      <c r="I68" s="47">
        <f t="shared" si="0"/>
        <v>0</v>
      </c>
      <c r="J68" s="47">
        <f>J69</f>
        <v>102</v>
      </c>
    </row>
    <row r="69" spans="1:10" ht="36" x14ac:dyDescent="0.25">
      <c r="A69" s="53" t="s">
        <v>287</v>
      </c>
      <c r="B69" s="49" t="s">
        <v>119</v>
      </c>
      <c r="C69" s="50" t="s">
        <v>116</v>
      </c>
      <c r="D69" s="36">
        <v>13</v>
      </c>
      <c r="E69" s="36">
        <v>0</v>
      </c>
      <c r="F69" s="50" t="s">
        <v>112</v>
      </c>
      <c r="G69" s="50" t="s">
        <v>113</v>
      </c>
      <c r="H69" s="51">
        <f t="shared" ref="H69:J71" si="7">H70</f>
        <v>102</v>
      </c>
      <c r="I69" s="51">
        <f t="shared" si="0"/>
        <v>0</v>
      </c>
      <c r="J69" s="51">
        <f t="shared" si="7"/>
        <v>102</v>
      </c>
    </row>
    <row r="70" spans="1:10" x14ac:dyDescent="0.25">
      <c r="A70" s="53" t="s">
        <v>80</v>
      </c>
      <c r="B70" s="49" t="s">
        <v>119</v>
      </c>
      <c r="C70" s="50" t="s">
        <v>116</v>
      </c>
      <c r="D70" s="36">
        <v>13</v>
      </c>
      <c r="E70" s="36">
        <v>1</v>
      </c>
      <c r="F70" s="50" t="s">
        <v>112</v>
      </c>
      <c r="G70" s="50" t="s">
        <v>113</v>
      </c>
      <c r="H70" s="51">
        <f t="shared" si="7"/>
        <v>102</v>
      </c>
      <c r="I70" s="51">
        <f t="shared" si="0"/>
        <v>0</v>
      </c>
      <c r="J70" s="51">
        <f t="shared" si="7"/>
        <v>102</v>
      </c>
    </row>
    <row r="71" spans="1:10" ht="96" x14ac:dyDescent="0.25">
      <c r="A71" s="53" t="s">
        <v>138</v>
      </c>
      <c r="B71" s="49" t="s">
        <v>119</v>
      </c>
      <c r="C71" s="50" t="s">
        <v>116</v>
      </c>
      <c r="D71" s="36">
        <v>13</v>
      </c>
      <c r="E71" s="36">
        <v>1</v>
      </c>
      <c r="F71" s="50" t="s">
        <v>137</v>
      </c>
      <c r="G71" s="50" t="s">
        <v>113</v>
      </c>
      <c r="H71" s="51">
        <f t="shared" si="7"/>
        <v>102</v>
      </c>
      <c r="I71" s="51">
        <f t="shared" si="0"/>
        <v>0</v>
      </c>
      <c r="J71" s="51">
        <f t="shared" si="7"/>
        <v>102</v>
      </c>
    </row>
    <row r="72" spans="1:10" x14ac:dyDescent="0.25">
      <c r="A72" s="48" t="s">
        <v>57</v>
      </c>
      <c r="B72" s="49" t="s">
        <v>119</v>
      </c>
      <c r="C72" s="50" t="s">
        <v>116</v>
      </c>
      <c r="D72" s="36">
        <v>13</v>
      </c>
      <c r="E72" s="36">
        <v>1</v>
      </c>
      <c r="F72" s="50" t="s">
        <v>137</v>
      </c>
      <c r="G72" s="50">
        <v>200</v>
      </c>
      <c r="H72" s="51">
        <f>H73</f>
        <v>102</v>
      </c>
      <c r="I72" s="51">
        <f t="shared" si="0"/>
        <v>0</v>
      </c>
      <c r="J72" s="51">
        <f>J73</f>
        <v>102</v>
      </c>
    </row>
    <row r="73" spans="1:10" ht="24" x14ac:dyDescent="0.25">
      <c r="A73" s="48" t="s">
        <v>58</v>
      </c>
      <c r="B73" s="49" t="s">
        <v>119</v>
      </c>
      <c r="C73" s="50" t="s">
        <v>116</v>
      </c>
      <c r="D73" s="36">
        <v>13</v>
      </c>
      <c r="E73" s="36">
        <v>1</v>
      </c>
      <c r="F73" s="50" t="s">
        <v>137</v>
      </c>
      <c r="G73" s="50">
        <v>240</v>
      </c>
      <c r="H73" s="51">
        <v>102</v>
      </c>
      <c r="I73" s="51">
        <f t="shared" si="0"/>
        <v>0</v>
      </c>
      <c r="J73" s="51">
        <v>102</v>
      </c>
    </row>
    <row r="74" spans="1:10" ht="36" x14ac:dyDescent="0.25">
      <c r="A74" s="57" t="s">
        <v>81</v>
      </c>
      <c r="B74" s="44" t="s">
        <v>119</v>
      </c>
      <c r="C74" s="45" t="s">
        <v>122</v>
      </c>
      <c r="D74" s="46" t="s">
        <v>111</v>
      </c>
      <c r="E74" s="46">
        <v>0</v>
      </c>
      <c r="F74" s="45" t="s">
        <v>112</v>
      </c>
      <c r="G74" s="45" t="s">
        <v>113</v>
      </c>
      <c r="H74" s="47">
        <f>H75</f>
        <v>598.20000000000005</v>
      </c>
      <c r="I74" s="47">
        <f t="shared" si="0"/>
        <v>174.59999999999991</v>
      </c>
      <c r="J74" s="47">
        <f>J75</f>
        <v>772.8</v>
      </c>
    </row>
    <row r="75" spans="1:10" ht="48" x14ac:dyDescent="0.25">
      <c r="A75" s="53" t="s">
        <v>288</v>
      </c>
      <c r="B75" s="49" t="s">
        <v>119</v>
      </c>
      <c r="C75" s="50" t="s">
        <v>122</v>
      </c>
      <c r="D75" s="36">
        <v>14</v>
      </c>
      <c r="E75" s="36">
        <v>0</v>
      </c>
      <c r="F75" s="50" t="s">
        <v>112</v>
      </c>
      <c r="G75" s="50" t="s">
        <v>113</v>
      </c>
      <c r="H75" s="51">
        <f t="shared" ref="H75:J76" si="8">H76</f>
        <v>598.20000000000005</v>
      </c>
      <c r="I75" s="51">
        <f t="shared" ref="I75:I160" si="9">J75-H75</f>
        <v>174.59999999999991</v>
      </c>
      <c r="J75" s="51">
        <f t="shared" si="8"/>
        <v>772.8</v>
      </c>
    </row>
    <row r="76" spans="1:10" ht="48" x14ac:dyDescent="0.25">
      <c r="A76" s="53" t="s">
        <v>82</v>
      </c>
      <c r="B76" s="49" t="s">
        <v>119</v>
      </c>
      <c r="C76" s="50" t="s">
        <v>122</v>
      </c>
      <c r="D76" s="36">
        <v>14</v>
      </c>
      <c r="E76" s="36">
        <v>1</v>
      </c>
      <c r="F76" s="50" t="s">
        <v>112</v>
      </c>
      <c r="G76" s="50" t="s">
        <v>113</v>
      </c>
      <c r="H76" s="51">
        <f t="shared" si="8"/>
        <v>598.20000000000005</v>
      </c>
      <c r="I76" s="51">
        <f t="shared" si="9"/>
        <v>174.59999999999991</v>
      </c>
      <c r="J76" s="51">
        <f t="shared" si="8"/>
        <v>772.8</v>
      </c>
    </row>
    <row r="77" spans="1:10" ht="48" x14ac:dyDescent="0.25">
      <c r="A77" s="53" t="s">
        <v>289</v>
      </c>
      <c r="B77" s="49" t="s">
        <v>119</v>
      </c>
      <c r="C77" s="50" t="s">
        <v>122</v>
      </c>
      <c r="D77" s="36">
        <v>14</v>
      </c>
      <c r="E77" s="36">
        <v>1</v>
      </c>
      <c r="F77" s="50">
        <v>2108</v>
      </c>
      <c r="G77" s="50" t="s">
        <v>113</v>
      </c>
      <c r="H77" s="51">
        <f>H78+H80</f>
        <v>598.20000000000005</v>
      </c>
      <c r="I77" s="51">
        <f t="shared" si="9"/>
        <v>174.59999999999991</v>
      </c>
      <c r="J77" s="51">
        <f>J78+J80</f>
        <v>772.8</v>
      </c>
    </row>
    <row r="78" spans="1:10" x14ac:dyDescent="0.25">
      <c r="A78" s="48" t="s">
        <v>57</v>
      </c>
      <c r="B78" s="49" t="s">
        <v>119</v>
      </c>
      <c r="C78" s="50" t="s">
        <v>122</v>
      </c>
      <c r="D78" s="36">
        <v>14</v>
      </c>
      <c r="E78" s="36">
        <v>1</v>
      </c>
      <c r="F78" s="50">
        <v>2108</v>
      </c>
      <c r="G78" s="50">
        <v>200</v>
      </c>
      <c r="H78" s="51">
        <f>H79</f>
        <v>571.20000000000005</v>
      </c>
      <c r="I78" s="51">
        <f t="shared" si="9"/>
        <v>175.59999999999991</v>
      </c>
      <c r="J78" s="51">
        <f>J79</f>
        <v>746.8</v>
      </c>
    </row>
    <row r="79" spans="1:10" ht="24" x14ac:dyDescent="0.25">
      <c r="A79" s="48" t="s">
        <v>58</v>
      </c>
      <c r="B79" s="49" t="s">
        <v>119</v>
      </c>
      <c r="C79" s="50" t="s">
        <v>122</v>
      </c>
      <c r="D79" s="36">
        <v>14</v>
      </c>
      <c r="E79" s="36">
        <v>1</v>
      </c>
      <c r="F79" s="50">
        <v>2108</v>
      </c>
      <c r="G79" s="50">
        <v>240</v>
      </c>
      <c r="H79" s="51">
        <v>571.20000000000005</v>
      </c>
      <c r="I79" s="51">
        <f t="shared" si="9"/>
        <v>175.59999999999991</v>
      </c>
      <c r="J79" s="51">
        <v>746.8</v>
      </c>
    </row>
    <row r="80" spans="1:10" x14ac:dyDescent="0.25">
      <c r="A80" s="53" t="s">
        <v>59</v>
      </c>
      <c r="B80" s="49" t="s">
        <v>119</v>
      </c>
      <c r="C80" s="50" t="s">
        <v>122</v>
      </c>
      <c r="D80" s="36">
        <v>14</v>
      </c>
      <c r="E80" s="36">
        <v>1</v>
      </c>
      <c r="F80" s="50">
        <v>2108</v>
      </c>
      <c r="G80" s="50" t="s">
        <v>144</v>
      </c>
      <c r="H80" s="51">
        <f>H81</f>
        <v>27</v>
      </c>
      <c r="I80" s="51">
        <f t="shared" si="9"/>
        <v>-1</v>
      </c>
      <c r="J80" s="51">
        <f>J81</f>
        <v>26</v>
      </c>
    </row>
    <row r="81" spans="1:10" x14ac:dyDescent="0.25">
      <c r="A81" s="48" t="s">
        <v>64</v>
      </c>
      <c r="B81" s="49" t="s">
        <v>119</v>
      </c>
      <c r="C81" s="50" t="s">
        <v>122</v>
      </c>
      <c r="D81" s="36">
        <v>14</v>
      </c>
      <c r="E81" s="36">
        <v>1</v>
      </c>
      <c r="F81" s="50">
        <v>2108</v>
      </c>
      <c r="G81" s="50" t="s">
        <v>145</v>
      </c>
      <c r="H81" s="51">
        <v>27</v>
      </c>
      <c r="I81" s="51">
        <f t="shared" si="9"/>
        <v>-1</v>
      </c>
      <c r="J81" s="51">
        <v>26</v>
      </c>
    </row>
    <row r="82" spans="1:10" ht="24" x14ac:dyDescent="0.25">
      <c r="A82" s="43" t="s">
        <v>307</v>
      </c>
      <c r="B82" s="44" t="s">
        <v>119</v>
      </c>
      <c r="C82" s="45" t="s">
        <v>150</v>
      </c>
      <c r="D82" s="46" t="s">
        <v>111</v>
      </c>
      <c r="E82" s="46" t="s">
        <v>115</v>
      </c>
      <c r="F82" s="45" t="s">
        <v>112</v>
      </c>
      <c r="G82" s="45" t="s">
        <v>113</v>
      </c>
      <c r="H82" s="47">
        <f>H83</f>
        <v>0</v>
      </c>
      <c r="I82" s="47">
        <f t="shared" si="9"/>
        <v>34.700000000000003</v>
      </c>
      <c r="J82" s="47">
        <f>J83</f>
        <v>34.700000000000003</v>
      </c>
    </row>
    <row r="83" spans="1:10" ht="36" x14ac:dyDescent="0.25">
      <c r="A83" s="48" t="s">
        <v>308</v>
      </c>
      <c r="B83" s="49" t="s">
        <v>119</v>
      </c>
      <c r="C83" s="50" t="s">
        <v>150</v>
      </c>
      <c r="D83" s="36" t="s">
        <v>126</v>
      </c>
      <c r="E83" s="36" t="s">
        <v>115</v>
      </c>
      <c r="F83" s="50" t="s">
        <v>112</v>
      </c>
      <c r="G83" s="50" t="s">
        <v>113</v>
      </c>
      <c r="H83" s="51">
        <f>H84</f>
        <v>0</v>
      </c>
      <c r="I83" s="51">
        <f t="shared" si="9"/>
        <v>34.700000000000003</v>
      </c>
      <c r="J83" s="51">
        <f>J84</f>
        <v>34.700000000000003</v>
      </c>
    </row>
    <row r="84" spans="1:10" x14ac:dyDescent="0.25">
      <c r="A84" s="48" t="s">
        <v>309</v>
      </c>
      <c r="B84" s="49" t="s">
        <v>119</v>
      </c>
      <c r="C84" s="50" t="s">
        <v>150</v>
      </c>
      <c r="D84" s="36" t="s">
        <v>126</v>
      </c>
      <c r="E84" s="36" t="s">
        <v>117</v>
      </c>
      <c r="F84" s="50" t="s">
        <v>112</v>
      </c>
      <c r="G84" s="50" t="s">
        <v>113</v>
      </c>
      <c r="H84" s="51">
        <f>H85+H88+H93</f>
        <v>0</v>
      </c>
      <c r="I84" s="51">
        <f t="shared" si="9"/>
        <v>34.700000000000003</v>
      </c>
      <c r="J84" s="51">
        <f>J85+J88+J93</f>
        <v>34.700000000000003</v>
      </c>
    </row>
    <row r="85" spans="1:10" x14ac:dyDescent="0.25">
      <c r="A85" s="48" t="s">
        <v>310</v>
      </c>
      <c r="B85" s="49" t="s">
        <v>119</v>
      </c>
      <c r="C85" s="50" t="s">
        <v>150</v>
      </c>
      <c r="D85" s="36" t="s">
        <v>126</v>
      </c>
      <c r="E85" s="36" t="s">
        <v>117</v>
      </c>
      <c r="F85" s="50" t="s">
        <v>140</v>
      </c>
      <c r="G85" s="50" t="s">
        <v>113</v>
      </c>
      <c r="H85" s="51">
        <f>H86</f>
        <v>0</v>
      </c>
      <c r="I85" s="51">
        <f t="shared" si="9"/>
        <v>6.2</v>
      </c>
      <c r="J85" s="51">
        <f>J86</f>
        <v>6.2</v>
      </c>
    </row>
    <row r="86" spans="1:10" ht="24" x14ac:dyDescent="0.25">
      <c r="A86" s="48" t="s">
        <v>52</v>
      </c>
      <c r="B86" s="49" t="s">
        <v>119</v>
      </c>
      <c r="C86" s="50" t="s">
        <v>150</v>
      </c>
      <c r="D86" s="36" t="s">
        <v>126</v>
      </c>
      <c r="E86" s="36" t="s">
        <v>117</v>
      </c>
      <c r="F86" s="50" t="s">
        <v>140</v>
      </c>
      <c r="G86" s="50" t="s">
        <v>220</v>
      </c>
      <c r="H86" s="51">
        <f>H87</f>
        <v>0</v>
      </c>
      <c r="I86" s="51">
        <f t="shared" si="9"/>
        <v>6.2</v>
      </c>
      <c r="J86" s="51">
        <f>J87</f>
        <v>6.2</v>
      </c>
    </row>
    <row r="87" spans="1:10" x14ac:dyDescent="0.25">
      <c r="A87" s="53" t="s">
        <v>73</v>
      </c>
      <c r="B87" s="49" t="s">
        <v>119</v>
      </c>
      <c r="C87" s="50" t="s">
        <v>150</v>
      </c>
      <c r="D87" s="36" t="s">
        <v>126</v>
      </c>
      <c r="E87" s="36" t="s">
        <v>117</v>
      </c>
      <c r="F87" s="50" t="s">
        <v>140</v>
      </c>
      <c r="G87" s="50" t="s">
        <v>221</v>
      </c>
      <c r="H87" s="51">
        <v>0</v>
      </c>
      <c r="I87" s="51">
        <f t="shared" si="9"/>
        <v>6.2</v>
      </c>
      <c r="J87" s="51">
        <v>6.2</v>
      </c>
    </row>
    <row r="88" spans="1:10" ht="66" customHeight="1" x14ac:dyDescent="0.25">
      <c r="A88" s="48" t="s">
        <v>315</v>
      </c>
      <c r="B88" s="49" t="s">
        <v>119</v>
      </c>
      <c r="C88" s="50" t="s">
        <v>150</v>
      </c>
      <c r="D88" s="36" t="s">
        <v>126</v>
      </c>
      <c r="E88" s="36" t="s">
        <v>117</v>
      </c>
      <c r="F88" s="50" t="s">
        <v>314</v>
      </c>
      <c r="G88" s="50" t="s">
        <v>113</v>
      </c>
      <c r="H88" s="51">
        <f>H89+H91</f>
        <v>0</v>
      </c>
      <c r="I88" s="51">
        <f t="shared" si="9"/>
        <v>20</v>
      </c>
      <c r="J88" s="51">
        <f>J89+J91</f>
        <v>20</v>
      </c>
    </row>
    <row r="89" spans="1:10" ht="24" x14ac:dyDescent="0.25">
      <c r="A89" s="48" t="s">
        <v>52</v>
      </c>
      <c r="B89" s="49" t="s">
        <v>119</v>
      </c>
      <c r="C89" s="50" t="s">
        <v>150</v>
      </c>
      <c r="D89" s="36" t="s">
        <v>126</v>
      </c>
      <c r="E89" s="36" t="s">
        <v>117</v>
      </c>
      <c r="F89" s="50" t="s">
        <v>314</v>
      </c>
      <c r="G89" s="50" t="s">
        <v>220</v>
      </c>
      <c r="H89" s="51">
        <f>H90</f>
        <v>0</v>
      </c>
      <c r="I89" s="51">
        <f t="shared" si="9"/>
        <v>15</v>
      </c>
      <c r="J89" s="51">
        <f>J90</f>
        <v>15</v>
      </c>
    </row>
    <row r="90" spans="1:10" x14ac:dyDescent="0.25">
      <c r="A90" s="53" t="s">
        <v>73</v>
      </c>
      <c r="B90" s="49" t="s">
        <v>119</v>
      </c>
      <c r="C90" s="50" t="s">
        <v>150</v>
      </c>
      <c r="D90" s="36" t="s">
        <v>126</v>
      </c>
      <c r="E90" s="36" t="s">
        <v>117</v>
      </c>
      <c r="F90" s="50" t="s">
        <v>314</v>
      </c>
      <c r="G90" s="50" t="s">
        <v>221</v>
      </c>
      <c r="H90" s="51">
        <v>0</v>
      </c>
      <c r="I90" s="51">
        <f t="shared" si="9"/>
        <v>15</v>
      </c>
      <c r="J90" s="51">
        <v>15</v>
      </c>
    </row>
    <row r="91" spans="1:10" x14ac:dyDescent="0.25">
      <c r="A91" s="48" t="s">
        <v>57</v>
      </c>
      <c r="B91" s="49" t="s">
        <v>119</v>
      </c>
      <c r="C91" s="50" t="s">
        <v>150</v>
      </c>
      <c r="D91" s="36" t="s">
        <v>126</v>
      </c>
      <c r="E91" s="36" t="s">
        <v>117</v>
      </c>
      <c r="F91" s="50" t="s">
        <v>314</v>
      </c>
      <c r="G91" s="50" t="s">
        <v>129</v>
      </c>
      <c r="H91" s="51">
        <f>H92</f>
        <v>0</v>
      </c>
      <c r="I91" s="51">
        <f t="shared" si="9"/>
        <v>5</v>
      </c>
      <c r="J91" s="51">
        <f>J92</f>
        <v>5</v>
      </c>
    </row>
    <row r="92" spans="1:10" ht="24" x14ac:dyDescent="0.25">
      <c r="A92" s="48" t="s">
        <v>58</v>
      </c>
      <c r="B92" s="49" t="s">
        <v>119</v>
      </c>
      <c r="C92" s="50" t="s">
        <v>150</v>
      </c>
      <c r="D92" s="36" t="s">
        <v>126</v>
      </c>
      <c r="E92" s="36" t="s">
        <v>117</v>
      </c>
      <c r="F92" s="50" t="s">
        <v>314</v>
      </c>
      <c r="G92" s="50" t="s">
        <v>130</v>
      </c>
      <c r="H92" s="51">
        <v>0</v>
      </c>
      <c r="I92" s="51">
        <f t="shared" si="9"/>
        <v>5</v>
      </c>
      <c r="J92" s="51">
        <v>5</v>
      </c>
    </row>
    <row r="93" spans="1:10" ht="24" x14ac:dyDescent="0.25">
      <c r="A93" s="48" t="s">
        <v>222</v>
      </c>
      <c r="B93" s="49" t="s">
        <v>119</v>
      </c>
      <c r="C93" s="50" t="s">
        <v>150</v>
      </c>
      <c r="D93" s="36" t="s">
        <v>126</v>
      </c>
      <c r="E93" s="36" t="s">
        <v>117</v>
      </c>
      <c r="F93" s="50" t="s">
        <v>219</v>
      </c>
      <c r="G93" s="50" t="s">
        <v>113</v>
      </c>
      <c r="H93" s="51">
        <f>H94</f>
        <v>0</v>
      </c>
      <c r="I93" s="51">
        <f t="shared" si="9"/>
        <v>8.5</v>
      </c>
      <c r="J93" s="51">
        <f>J94</f>
        <v>8.5</v>
      </c>
    </row>
    <row r="94" spans="1:10" ht="24" x14ac:dyDescent="0.25">
      <c r="A94" s="48" t="s">
        <v>52</v>
      </c>
      <c r="B94" s="49" t="s">
        <v>119</v>
      </c>
      <c r="C94" s="50" t="s">
        <v>150</v>
      </c>
      <c r="D94" s="36" t="s">
        <v>126</v>
      </c>
      <c r="E94" s="36" t="s">
        <v>117</v>
      </c>
      <c r="F94" s="50" t="s">
        <v>219</v>
      </c>
      <c r="G94" s="50" t="s">
        <v>220</v>
      </c>
      <c r="H94" s="51">
        <f>H95</f>
        <v>0</v>
      </c>
      <c r="I94" s="51">
        <f t="shared" si="9"/>
        <v>8.5</v>
      </c>
      <c r="J94" s="51">
        <f>J95</f>
        <v>8.5</v>
      </c>
    </row>
    <row r="95" spans="1:10" x14ac:dyDescent="0.25">
      <c r="A95" s="53" t="s">
        <v>73</v>
      </c>
      <c r="B95" s="49" t="s">
        <v>119</v>
      </c>
      <c r="C95" s="50" t="s">
        <v>150</v>
      </c>
      <c r="D95" s="36" t="s">
        <v>126</v>
      </c>
      <c r="E95" s="36" t="s">
        <v>117</v>
      </c>
      <c r="F95" s="50" t="s">
        <v>219</v>
      </c>
      <c r="G95" s="50" t="s">
        <v>221</v>
      </c>
      <c r="H95" s="51">
        <v>0</v>
      </c>
      <c r="I95" s="51">
        <f t="shared" si="9"/>
        <v>8.5</v>
      </c>
      <c r="J95" s="51">
        <v>8.5</v>
      </c>
    </row>
    <row r="96" spans="1:10" x14ac:dyDescent="0.25">
      <c r="A96" s="38" t="s">
        <v>83</v>
      </c>
      <c r="B96" s="39" t="s">
        <v>116</v>
      </c>
      <c r="C96" s="40" t="s">
        <v>111</v>
      </c>
      <c r="D96" s="41" t="s">
        <v>111</v>
      </c>
      <c r="E96" s="41">
        <v>0</v>
      </c>
      <c r="F96" s="40" t="s">
        <v>112</v>
      </c>
      <c r="G96" s="40" t="s">
        <v>113</v>
      </c>
      <c r="H96" s="42">
        <f>H97+H106+H112</f>
        <v>8032.5</v>
      </c>
      <c r="I96" s="42">
        <f t="shared" si="9"/>
        <v>-1654.6999999999998</v>
      </c>
      <c r="J96" s="42">
        <f>J97+J106+J112</f>
        <v>6377.8</v>
      </c>
    </row>
    <row r="97" spans="1:10" x14ac:dyDescent="0.25">
      <c r="A97" s="57" t="s">
        <v>84</v>
      </c>
      <c r="B97" s="44" t="s">
        <v>116</v>
      </c>
      <c r="C97" s="45" t="s">
        <v>110</v>
      </c>
      <c r="D97" s="46" t="s">
        <v>111</v>
      </c>
      <c r="E97" s="46">
        <v>0</v>
      </c>
      <c r="F97" s="45" t="s">
        <v>112</v>
      </c>
      <c r="G97" s="45" t="s">
        <v>113</v>
      </c>
      <c r="H97" s="47">
        <f>H98</f>
        <v>4265.6000000000004</v>
      </c>
      <c r="I97" s="47">
        <f t="shared" si="9"/>
        <v>-1490.4000000000005</v>
      </c>
      <c r="J97" s="47">
        <f>J98</f>
        <v>2775.2</v>
      </c>
    </row>
    <row r="98" spans="1:10" ht="36" x14ac:dyDescent="0.25">
      <c r="A98" s="53" t="s">
        <v>290</v>
      </c>
      <c r="B98" s="49" t="s">
        <v>116</v>
      </c>
      <c r="C98" s="50" t="s">
        <v>110</v>
      </c>
      <c r="D98" s="36" t="s">
        <v>123</v>
      </c>
      <c r="E98" s="36">
        <v>0</v>
      </c>
      <c r="F98" s="50" t="s">
        <v>112</v>
      </c>
      <c r="G98" s="50" t="s">
        <v>113</v>
      </c>
      <c r="H98" s="51">
        <f t="shared" ref="H98:J100" si="10">H99</f>
        <v>4265.6000000000004</v>
      </c>
      <c r="I98" s="51">
        <f t="shared" si="9"/>
        <v>-1490.4000000000005</v>
      </c>
      <c r="J98" s="51">
        <f t="shared" si="10"/>
        <v>2775.2</v>
      </c>
    </row>
    <row r="99" spans="1:10" ht="24" x14ac:dyDescent="0.25">
      <c r="A99" s="53" t="s">
        <v>85</v>
      </c>
      <c r="B99" s="49" t="s">
        <v>116</v>
      </c>
      <c r="C99" s="50" t="s">
        <v>110</v>
      </c>
      <c r="D99" s="36" t="s">
        <v>123</v>
      </c>
      <c r="E99" s="36">
        <v>1</v>
      </c>
      <c r="F99" s="50" t="s">
        <v>112</v>
      </c>
      <c r="G99" s="50" t="s">
        <v>113</v>
      </c>
      <c r="H99" s="51">
        <f>H100+H103</f>
        <v>4265.6000000000004</v>
      </c>
      <c r="I99" s="51">
        <f t="shared" si="9"/>
        <v>-1490.4000000000005</v>
      </c>
      <c r="J99" s="51">
        <f>J100+J103</f>
        <v>2775.2</v>
      </c>
    </row>
    <row r="100" spans="1:10" ht="72" x14ac:dyDescent="0.25">
      <c r="A100" s="53" t="s">
        <v>86</v>
      </c>
      <c r="B100" s="49" t="s">
        <v>116</v>
      </c>
      <c r="C100" s="50" t="s">
        <v>110</v>
      </c>
      <c r="D100" s="36" t="s">
        <v>123</v>
      </c>
      <c r="E100" s="52">
        <v>1</v>
      </c>
      <c r="F100" s="50">
        <v>5604</v>
      </c>
      <c r="G100" s="50" t="s">
        <v>113</v>
      </c>
      <c r="H100" s="51">
        <f t="shared" si="10"/>
        <v>3546.6</v>
      </c>
      <c r="I100" s="51">
        <f t="shared" si="9"/>
        <v>-1487.5</v>
      </c>
      <c r="J100" s="51">
        <f t="shared" si="10"/>
        <v>2059.1</v>
      </c>
    </row>
    <row r="101" spans="1:10" ht="36" x14ac:dyDescent="0.25">
      <c r="A101" s="53" t="s">
        <v>72</v>
      </c>
      <c r="B101" s="49" t="s">
        <v>116</v>
      </c>
      <c r="C101" s="50" t="s">
        <v>110</v>
      </c>
      <c r="D101" s="36" t="s">
        <v>123</v>
      </c>
      <c r="E101" s="52">
        <v>1</v>
      </c>
      <c r="F101" s="50">
        <v>5604</v>
      </c>
      <c r="G101" s="50">
        <v>100</v>
      </c>
      <c r="H101" s="51">
        <f>H102</f>
        <v>3546.6</v>
      </c>
      <c r="I101" s="51">
        <f t="shared" si="9"/>
        <v>-1487.5</v>
      </c>
      <c r="J101" s="51">
        <f>J102</f>
        <v>2059.1</v>
      </c>
    </row>
    <row r="102" spans="1:10" x14ac:dyDescent="0.25">
      <c r="A102" s="53" t="s">
        <v>73</v>
      </c>
      <c r="B102" s="49" t="s">
        <v>116</v>
      </c>
      <c r="C102" s="50" t="s">
        <v>110</v>
      </c>
      <c r="D102" s="36" t="s">
        <v>123</v>
      </c>
      <c r="E102" s="52">
        <v>1</v>
      </c>
      <c r="F102" s="50">
        <v>5604</v>
      </c>
      <c r="G102" s="50">
        <v>110</v>
      </c>
      <c r="H102" s="51">
        <f>3700-153.4</f>
        <v>3546.6</v>
      </c>
      <c r="I102" s="51">
        <f t="shared" si="9"/>
        <v>-1487.5</v>
      </c>
      <c r="J102" s="51">
        <f>2047.6+11.5</f>
        <v>2059.1</v>
      </c>
    </row>
    <row r="103" spans="1:10" ht="24" x14ac:dyDescent="0.25">
      <c r="A103" s="53" t="s">
        <v>222</v>
      </c>
      <c r="B103" s="49" t="s">
        <v>116</v>
      </c>
      <c r="C103" s="50" t="s">
        <v>110</v>
      </c>
      <c r="D103" s="36" t="s">
        <v>123</v>
      </c>
      <c r="E103" s="52" t="s">
        <v>117</v>
      </c>
      <c r="F103" s="50" t="s">
        <v>219</v>
      </c>
      <c r="G103" s="50" t="s">
        <v>113</v>
      </c>
      <c r="H103" s="51">
        <f>H104</f>
        <v>719</v>
      </c>
      <c r="I103" s="51">
        <f t="shared" si="9"/>
        <v>-2.8999999999999773</v>
      </c>
      <c r="J103" s="51">
        <f>J104</f>
        <v>716.1</v>
      </c>
    </row>
    <row r="104" spans="1:10" ht="36" x14ac:dyDescent="0.25">
      <c r="A104" s="53" t="s">
        <v>72</v>
      </c>
      <c r="B104" s="49" t="s">
        <v>116</v>
      </c>
      <c r="C104" s="50" t="s">
        <v>110</v>
      </c>
      <c r="D104" s="36" t="s">
        <v>123</v>
      </c>
      <c r="E104" s="52" t="s">
        <v>117</v>
      </c>
      <c r="F104" s="50" t="s">
        <v>219</v>
      </c>
      <c r="G104" s="50" t="s">
        <v>220</v>
      </c>
      <c r="H104" s="51">
        <f>H105</f>
        <v>719</v>
      </c>
      <c r="I104" s="51">
        <f t="shared" si="9"/>
        <v>-2.8999999999999773</v>
      </c>
      <c r="J104" s="51">
        <f>J105</f>
        <v>716.1</v>
      </c>
    </row>
    <row r="105" spans="1:10" x14ac:dyDescent="0.25">
      <c r="A105" s="53" t="s">
        <v>73</v>
      </c>
      <c r="B105" s="49" t="s">
        <v>116</v>
      </c>
      <c r="C105" s="50" t="s">
        <v>110</v>
      </c>
      <c r="D105" s="36" t="s">
        <v>123</v>
      </c>
      <c r="E105" s="52" t="s">
        <v>117</v>
      </c>
      <c r="F105" s="50" t="s">
        <v>219</v>
      </c>
      <c r="G105" s="50" t="s">
        <v>221</v>
      </c>
      <c r="H105" s="51">
        <f>669+50</f>
        <v>719</v>
      </c>
      <c r="I105" s="51">
        <f t="shared" si="9"/>
        <v>-2.8999999999999773</v>
      </c>
      <c r="J105" s="51">
        <v>716.1</v>
      </c>
    </row>
    <row r="106" spans="1:10" x14ac:dyDescent="0.25">
      <c r="A106" s="43" t="s">
        <v>87</v>
      </c>
      <c r="B106" s="44" t="s">
        <v>116</v>
      </c>
      <c r="C106" s="45" t="s">
        <v>122</v>
      </c>
      <c r="D106" s="46" t="s">
        <v>111</v>
      </c>
      <c r="E106" s="46">
        <v>0</v>
      </c>
      <c r="F106" s="45" t="s">
        <v>112</v>
      </c>
      <c r="G106" s="45" t="s">
        <v>113</v>
      </c>
      <c r="H106" s="47">
        <f>H107</f>
        <v>3398.9</v>
      </c>
      <c r="I106" s="47">
        <f t="shared" si="9"/>
        <v>-181.40000000000009</v>
      </c>
      <c r="J106" s="47">
        <f>J107</f>
        <v>3217.5</v>
      </c>
    </row>
    <row r="107" spans="1:10" ht="36" x14ac:dyDescent="0.25">
      <c r="A107" s="53" t="s">
        <v>291</v>
      </c>
      <c r="B107" s="49" t="s">
        <v>116</v>
      </c>
      <c r="C107" s="50" t="s">
        <v>122</v>
      </c>
      <c r="D107" s="36">
        <v>18</v>
      </c>
      <c r="E107" s="36">
        <v>0</v>
      </c>
      <c r="F107" s="50" t="s">
        <v>112</v>
      </c>
      <c r="G107" s="50" t="s">
        <v>113</v>
      </c>
      <c r="H107" s="51">
        <f t="shared" ref="H107:J109" si="11">H108</f>
        <v>3398.9</v>
      </c>
      <c r="I107" s="51">
        <f t="shared" si="9"/>
        <v>-181.40000000000009</v>
      </c>
      <c r="J107" s="51">
        <f t="shared" si="11"/>
        <v>3217.5</v>
      </c>
    </row>
    <row r="108" spans="1:10" x14ac:dyDescent="0.25">
      <c r="A108" s="53" t="s">
        <v>88</v>
      </c>
      <c r="B108" s="49" t="s">
        <v>116</v>
      </c>
      <c r="C108" s="50" t="s">
        <v>122</v>
      </c>
      <c r="D108" s="36">
        <v>18</v>
      </c>
      <c r="E108" s="36">
        <v>6</v>
      </c>
      <c r="F108" s="50" t="s">
        <v>112</v>
      </c>
      <c r="G108" s="50" t="s">
        <v>113</v>
      </c>
      <c r="H108" s="51">
        <f t="shared" si="11"/>
        <v>3398.9</v>
      </c>
      <c r="I108" s="51">
        <f t="shared" si="9"/>
        <v>-181.40000000000009</v>
      </c>
      <c r="J108" s="51">
        <f t="shared" si="11"/>
        <v>3217.5</v>
      </c>
    </row>
    <row r="109" spans="1:10" ht="48" x14ac:dyDescent="0.25">
      <c r="A109" s="53" t="s">
        <v>292</v>
      </c>
      <c r="B109" s="49" t="s">
        <v>116</v>
      </c>
      <c r="C109" s="50" t="s">
        <v>122</v>
      </c>
      <c r="D109" s="36">
        <v>18</v>
      </c>
      <c r="E109" s="52">
        <v>6</v>
      </c>
      <c r="F109" s="50">
        <v>2108</v>
      </c>
      <c r="G109" s="50" t="s">
        <v>113</v>
      </c>
      <c r="H109" s="51">
        <f t="shared" si="11"/>
        <v>3398.9</v>
      </c>
      <c r="I109" s="51">
        <f t="shared" si="9"/>
        <v>-181.40000000000009</v>
      </c>
      <c r="J109" s="51">
        <f t="shared" si="11"/>
        <v>3217.5</v>
      </c>
    </row>
    <row r="110" spans="1:10" x14ac:dyDescent="0.25">
      <c r="A110" s="48" t="s">
        <v>57</v>
      </c>
      <c r="B110" s="49" t="s">
        <v>116</v>
      </c>
      <c r="C110" s="50" t="s">
        <v>122</v>
      </c>
      <c r="D110" s="36">
        <v>18</v>
      </c>
      <c r="E110" s="52">
        <v>6</v>
      </c>
      <c r="F110" s="50">
        <v>2108</v>
      </c>
      <c r="G110" s="50">
        <v>200</v>
      </c>
      <c r="H110" s="51">
        <f>H111</f>
        <v>3398.9</v>
      </c>
      <c r="I110" s="51">
        <f t="shared" si="9"/>
        <v>-181.40000000000009</v>
      </c>
      <c r="J110" s="51">
        <f>J111</f>
        <v>3217.5</v>
      </c>
    </row>
    <row r="111" spans="1:10" ht="24" x14ac:dyDescent="0.25">
      <c r="A111" s="48" t="s">
        <v>58</v>
      </c>
      <c r="B111" s="49" t="s">
        <v>116</v>
      </c>
      <c r="C111" s="50" t="s">
        <v>122</v>
      </c>
      <c r="D111" s="36">
        <v>18</v>
      </c>
      <c r="E111" s="52">
        <v>6</v>
      </c>
      <c r="F111" s="50">
        <v>2108</v>
      </c>
      <c r="G111" s="50">
        <v>240</v>
      </c>
      <c r="H111" s="51">
        <v>3398.9</v>
      </c>
      <c r="I111" s="51">
        <f t="shared" si="9"/>
        <v>-181.40000000000009</v>
      </c>
      <c r="J111" s="51">
        <v>3217.5</v>
      </c>
    </row>
    <row r="112" spans="1:10" x14ac:dyDescent="0.25">
      <c r="A112" s="43" t="s">
        <v>89</v>
      </c>
      <c r="B112" s="44" t="s">
        <v>116</v>
      </c>
      <c r="C112" s="45">
        <v>10</v>
      </c>
      <c r="D112" s="46" t="s">
        <v>111</v>
      </c>
      <c r="E112" s="46">
        <v>0</v>
      </c>
      <c r="F112" s="45" t="s">
        <v>112</v>
      </c>
      <c r="G112" s="45" t="s">
        <v>113</v>
      </c>
      <c r="H112" s="47">
        <f>H113</f>
        <v>368</v>
      </c>
      <c r="I112" s="47">
        <f t="shared" si="9"/>
        <v>17.100000000000023</v>
      </c>
      <c r="J112" s="47">
        <f>J113</f>
        <v>385.1</v>
      </c>
    </row>
    <row r="113" spans="1:10" ht="24" x14ac:dyDescent="0.25">
      <c r="A113" s="53" t="s">
        <v>293</v>
      </c>
      <c r="B113" s="49" t="s">
        <v>116</v>
      </c>
      <c r="C113" s="50">
        <v>10</v>
      </c>
      <c r="D113" s="36">
        <v>17</v>
      </c>
      <c r="E113" s="36">
        <v>0</v>
      </c>
      <c r="F113" s="50" t="s">
        <v>112</v>
      </c>
      <c r="G113" s="50" t="s">
        <v>113</v>
      </c>
      <c r="H113" s="51">
        <f t="shared" ref="H113:J115" si="12">H114</f>
        <v>368</v>
      </c>
      <c r="I113" s="51">
        <f t="shared" si="9"/>
        <v>17.100000000000023</v>
      </c>
      <c r="J113" s="51">
        <f t="shared" si="12"/>
        <v>385.1</v>
      </c>
    </row>
    <row r="114" spans="1:10" ht="36" x14ac:dyDescent="0.25">
      <c r="A114" s="53" t="s">
        <v>90</v>
      </c>
      <c r="B114" s="49" t="s">
        <v>116</v>
      </c>
      <c r="C114" s="50">
        <v>10</v>
      </c>
      <c r="D114" s="36">
        <v>17</v>
      </c>
      <c r="E114" s="36">
        <v>1</v>
      </c>
      <c r="F114" s="50" t="s">
        <v>112</v>
      </c>
      <c r="G114" s="50" t="s">
        <v>113</v>
      </c>
      <c r="H114" s="51">
        <f t="shared" si="12"/>
        <v>368</v>
      </c>
      <c r="I114" s="51">
        <f t="shared" si="9"/>
        <v>17.100000000000023</v>
      </c>
      <c r="J114" s="51">
        <f t="shared" si="12"/>
        <v>385.1</v>
      </c>
    </row>
    <row r="115" spans="1:10" x14ac:dyDescent="0.25">
      <c r="A115" s="53" t="s">
        <v>91</v>
      </c>
      <c r="B115" s="49" t="s">
        <v>116</v>
      </c>
      <c r="C115" s="50">
        <v>10</v>
      </c>
      <c r="D115" s="36">
        <v>17</v>
      </c>
      <c r="E115" s="36">
        <v>1</v>
      </c>
      <c r="F115" s="50">
        <v>2128</v>
      </c>
      <c r="G115" s="50" t="s">
        <v>113</v>
      </c>
      <c r="H115" s="51">
        <f t="shared" si="12"/>
        <v>368</v>
      </c>
      <c r="I115" s="51">
        <f t="shared" si="9"/>
        <v>17.100000000000023</v>
      </c>
      <c r="J115" s="51">
        <f t="shared" si="12"/>
        <v>385.1</v>
      </c>
    </row>
    <row r="116" spans="1:10" x14ac:dyDescent="0.25">
      <c r="A116" s="48" t="s">
        <v>57</v>
      </c>
      <c r="B116" s="49" t="s">
        <v>116</v>
      </c>
      <c r="C116" s="50">
        <v>10</v>
      </c>
      <c r="D116" s="36">
        <v>17</v>
      </c>
      <c r="E116" s="36">
        <v>1</v>
      </c>
      <c r="F116" s="50">
        <v>2128</v>
      </c>
      <c r="G116" s="50">
        <v>200</v>
      </c>
      <c r="H116" s="51">
        <f>H117</f>
        <v>368</v>
      </c>
      <c r="I116" s="51">
        <f t="shared" si="9"/>
        <v>17.100000000000023</v>
      </c>
      <c r="J116" s="51">
        <f>J117</f>
        <v>385.1</v>
      </c>
    </row>
    <row r="117" spans="1:10" ht="24" x14ac:dyDescent="0.25">
      <c r="A117" s="48" t="s">
        <v>58</v>
      </c>
      <c r="B117" s="49" t="s">
        <v>116</v>
      </c>
      <c r="C117" s="50">
        <v>10</v>
      </c>
      <c r="D117" s="36">
        <v>17</v>
      </c>
      <c r="E117" s="36">
        <v>1</v>
      </c>
      <c r="F117" s="50">
        <v>2128</v>
      </c>
      <c r="G117" s="50">
        <v>240</v>
      </c>
      <c r="H117" s="51">
        <v>368</v>
      </c>
      <c r="I117" s="51">
        <f t="shared" si="9"/>
        <v>17.100000000000023</v>
      </c>
      <c r="J117" s="51">
        <v>385.1</v>
      </c>
    </row>
    <row r="118" spans="1:10" x14ac:dyDescent="0.25">
      <c r="A118" s="38" t="s">
        <v>92</v>
      </c>
      <c r="B118" s="39" t="s">
        <v>124</v>
      </c>
      <c r="C118" s="40" t="s">
        <v>111</v>
      </c>
      <c r="D118" s="41" t="s">
        <v>111</v>
      </c>
      <c r="E118" s="41">
        <v>0</v>
      </c>
      <c r="F118" s="40" t="s">
        <v>112</v>
      </c>
      <c r="G118" s="40" t="s">
        <v>113</v>
      </c>
      <c r="H118" s="42">
        <f>H119+H133+H153</f>
        <v>7736.9</v>
      </c>
      <c r="I118" s="42">
        <f t="shared" si="9"/>
        <v>278.60000000000036</v>
      </c>
      <c r="J118" s="42">
        <f>J119+J133+J153</f>
        <v>8015.5</v>
      </c>
    </row>
    <row r="119" spans="1:10" x14ac:dyDescent="0.25">
      <c r="A119" s="43" t="s">
        <v>93</v>
      </c>
      <c r="B119" s="44" t="s">
        <v>124</v>
      </c>
      <c r="C119" s="45" t="s">
        <v>110</v>
      </c>
      <c r="D119" s="46" t="s">
        <v>111</v>
      </c>
      <c r="E119" s="46">
        <v>0</v>
      </c>
      <c r="F119" s="45" t="s">
        <v>112</v>
      </c>
      <c r="G119" s="45" t="s">
        <v>113</v>
      </c>
      <c r="H119" s="47">
        <f>H120</f>
        <v>2120.4</v>
      </c>
      <c r="I119" s="47">
        <f t="shared" si="9"/>
        <v>-55.599999999999909</v>
      </c>
      <c r="J119" s="47">
        <f>J120</f>
        <v>2064.8000000000002</v>
      </c>
    </row>
    <row r="120" spans="1:10" ht="48" x14ac:dyDescent="0.25">
      <c r="A120" s="53" t="s">
        <v>294</v>
      </c>
      <c r="B120" s="49" t="s">
        <v>124</v>
      </c>
      <c r="C120" s="50" t="s">
        <v>110</v>
      </c>
      <c r="D120" s="36">
        <v>12</v>
      </c>
      <c r="E120" s="36">
        <v>0</v>
      </c>
      <c r="F120" s="50" t="s">
        <v>112</v>
      </c>
      <c r="G120" s="50" t="s">
        <v>113</v>
      </c>
      <c r="H120" s="51">
        <f>H125+H129+H121</f>
        <v>2120.4</v>
      </c>
      <c r="I120" s="51">
        <f t="shared" si="9"/>
        <v>-55.599999999999909</v>
      </c>
      <c r="J120" s="51">
        <f>J125+J129+J121</f>
        <v>2064.8000000000002</v>
      </c>
    </row>
    <row r="121" spans="1:10" ht="24" x14ac:dyDescent="0.25">
      <c r="A121" s="53" t="s">
        <v>217</v>
      </c>
      <c r="B121" s="49" t="s">
        <v>124</v>
      </c>
      <c r="C121" s="50" t="s">
        <v>114</v>
      </c>
      <c r="D121" s="36" t="s">
        <v>139</v>
      </c>
      <c r="E121" s="36" t="s">
        <v>117</v>
      </c>
      <c r="F121" s="50" t="s">
        <v>112</v>
      </c>
      <c r="G121" s="50" t="s">
        <v>113</v>
      </c>
      <c r="H121" s="51">
        <f t="shared" ref="H121:J122" si="13">H122</f>
        <v>292.89999999999998</v>
      </c>
      <c r="I121" s="51">
        <f t="shared" si="9"/>
        <v>-55.999999999999972</v>
      </c>
      <c r="J121" s="51">
        <f t="shared" si="13"/>
        <v>236.9</v>
      </c>
    </row>
    <row r="122" spans="1:10" ht="48" x14ac:dyDescent="0.25">
      <c r="A122" s="53" t="s">
        <v>295</v>
      </c>
      <c r="B122" s="49" t="s">
        <v>124</v>
      </c>
      <c r="C122" s="50" t="s">
        <v>114</v>
      </c>
      <c r="D122" s="36" t="s">
        <v>139</v>
      </c>
      <c r="E122" s="36" t="s">
        <v>117</v>
      </c>
      <c r="F122" s="50" t="s">
        <v>140</v>
      </c>
      <c r="G122" s="50" t="s">
        <v>113</v>
      </c>
      <c r="H122" s="51">
        <f t="shared" si="13"/>
        <v>292.89999999999998</v>
      </c>
      <c r="I122" s="51">
        <f t="shared" si="9"/>
        <v>-55.999999999999972</v>
      </c>
      <c r="J122" s="51">
        <f t="shared" si="13"/>
        <v>236.9</v>
      </c>
    </row>
    <row r="123" spans="1:10" x14ac:dyDescent="0.25">
      <c r="A123" s="53" t="s">
        <v>57</v>
      </c>
      <c r="B123" s="49" t="s">
        <v>124</v>
      </c>
      <c r="C123" s="50" t="s">
        <v>114</v>
      </c>
      <c r="D123" s="36" t="s">
        <v>139</v>
      </c>
      <c r="E123" s="36" t="s">
        <v>117</v>
      </c>
      <c r="F123" s="50" t="s">
        <v>140</v>
      </c>
      <c r="G123" s="50" t="s">
        <v>129</v>
      </c>
      <c r="H123" s="51">
        <f>H124</f>
        <v>292.89999999999998</v>
      </c>
      <c r="I123" s="51">
        <f t="shared" si="9"/>
        <v>-55.999999999999972</v>
      </c>
      <c r="J123" s="51">
        <f>J124</f>
        <v>236.9</v>
      </c>
    </row>
    <row r="124" spans="1:10" ht="24" x14ac:dyDescent="0.25">
      <c r="A124" s="53" t="s">
        <v>218</v>
      </c>
      <c r="B124" s="49" t="s">
        <v>124</v>
      </c>
      <c r="C124" s="50" t="s">
        <v>114</v>
      </c>
      <c r="D124" s="36" t="s">
        <v>139</v>
      </c>
      <c r="E124" s="36" t="s">
        <v>117</v>
      </c>
      <c r="F124" s="50" t="s">
        <v>140</v>
      </c>
      <c r="G124" s="50" t="s">
        <v>130</v>
      </c>
      <c r="H124" s="51">
        <v>292.89999999999998</v>
      </c>
      <c r="I124" s="51">
        <f t="shared" si="9"/>
        <v>-55.999999999999972</v>
      </c>
      <c r="J124" s="51">
        <v>236.9</v>
      </c>
    </row>
    <row r="125" spans="1:10" ht="24" x14ac:dyDescent="0.25">
      <c r="A125" s="53" t="s">
        <v>141</v>
      </c>
      <c r="B125" s="49" t="s">
        <v>124</v>
      </c>
      <c r="C125" s="50" t="s">
        <v>110</v>
      </c>
      <c r="D125" s="36" t="s">
        <v>139</v>
      </c>
      <c r="E125" s="36" t="s">
        <v>127</v>
      </c>
      <c r="F125" s="50" t="s">
        <v>112</v>
      </c>
      <c r="G125" s="50" t="s">
        <v>113</v>
      </c>
      <c r="H125" s="51">
        <f t="shared" ref="H125:J126" si="14">H126</f>
        <v>468.00000000000011</v>
      </c>
      <c r="I125" s="51">
        <f t="shared" si="9"/>
        <v>0.39999999999986358</v>
      </c>
      <c r="J125" s="51">
        <f t="shared" si="14"/>
        <v>468.4</v>
      </c>
    </row>
    <row r="126" spans="1:10" ht="48" x14ac:dyDescent="0.25">
      <c r="A126" s="53" t="s">
        <v>295</v>
      </c>
      <c r="B126" s="49" t="s">
        <v>124</v>
      </c>
      <c r="C126" s="50" t="s">
        <v>110</v>
      </c>
      <c r="D126" s="36" t="s">
        <v>139</v>
      </c>
      <c r="E126" s="36" t="s">
        <v>127</v>
      </c>
      <c r="F126" s="50" t="s">
        <v>140</v>
      </c>
      <c r="G126" s="50" t="s">
        <v>113</v>
      </c>
      <c r="H126" s="51">
        <f t="shared" si="14"/>
        <v>468.00000000000011</v>
      </c>
      <c r="I126" s="51">
        <f t="shared" si="9"/>
        <v>0.39999999999986358</v>
      </c>
      <c r="J126" s="51">
        <f t="shared" si="14"/>
        <v>468.4</v>
      </c>
    </row>
    <row r="127" spans="1:10" x14ac:dyDescent="0.25">
      <c r="A127" s="53" t="s">
        <v>57</v>
      </c>
      <c r="B127" s="49" t="s">
        <v>124</v>
      </c>
      <c r="C127" s="50" t="s">
        <v>110</v>
      </c>
      <c r="D127" s="36" t="s">
        <v>139</v>
      </c>
      <c r="E127" s="36" t="s">
        <v>127</v>
      </c>
      <c r="F127" s="50" t="s">
        <v>140</v>
      </c>
      <c r="G127" s="50" t="s">
        <v>129</v>
      </c>
      <c r="H127" s="51">
        <f>H128</f>
        <v>468.00000000000011</v>
      </c>
      <c r="I127" s="51">
        <f t="shared" si="9"/>
        <v>0.39999999999986358</v>
      </c>
      <c r="J127" s="51">
        <f>J128</f>
        <v>468.4</v>
      </c>
    </row>
    <row r="128" spans="1:10" ht="24" x14ac:dyDescent="0.25">
      <c r="A128" s="48" t="s">
        <v>58</v>
      </c>
      <c r="B128" s="49" t="s">
        <v>124</v>
      </c>
      <c r="C128" s="50" t="s">
        <v>110</v>
      </c>
      <c r="D128" s="36" t="s">
        <v>139</v>
      </c>
      <c r="E128" s="36" t="s">
        <v>127</v>
      </c>
      <c r="F128" s="50" t="s">
        <v>140</v>
      </c>
      <c r="G128" s="50" t="s">
        <v>130</v>
      </c>
      <c r="H128" s="51">
        <f>1360.9-600-292.9</f>
        <v>468.00000000000011</v>
      </c>
      <c r="I128" s="51">
        <f t="shared" si="9"/>
        <v>0.39999999999986358</v>
      </c>
      <c r="J128" s="51">
        <v>468.4</v>
      </c>
    </row>
    <row r="129" spans="1:10" ht="24" x14ac:dyDescent="0.25">
      <c r="A129" s="53" t="s">
        <v>94</v>
      </c>
      <c r="B129" s="49" t="s">
        <v>124</v>
      </c>
      <c r="C129" s="50" t="s">
        <v>110</v>
      </c>
      <c r="D129" s="36">
        <v>12</v>
      </c>
      <c r="E129" s="36">
        <v>4</v>
      </c>
      <c r="F129" s="50" t="s">
        <v>112</v>
      </c>
      <c r="G129" s="50" t="s">
        <v>113</v>
      </c>
      <c r="H129" s="51">
        <f t="shared" ref="H129:J130" si="15">H130</f>
        <v>1359.5</v>
      </c>
      <c r="I129" s="51">
        <f t="shared" si="9"/>
        <v>0</v>
      </c>
      <c r="J129" s="51">
        <f t="shared" si="15"/>
        <v>1359.5</v>
      </c>
    </row>
    <row r="130" spans="1:10" ht="48" x14ac:dyDescent="0.25">
      <c r="A130" s="53" t="s">
        <v>296</v>
      </c>
      <c r="B130" s="49" t="s">
        <v>124</v>
      </c>
      <c r="C130" s="50" t="s">
        <v>110</v>
      </c>
      <c r="D130" s="36">
        <v>12</v>
      </c>
      <c r="E130" s="52">
        <v>4</v>
      </c>
      <c r="F130" s="50">
        <v>2108</v>
      </c>
      <c r="G130" s="50" t="s">
        <v>113</v>
      </c>
      <c r="H130" s="51">
        <f t="shared" si="15"/>
        <v>1359.5</v>
      </c>
      <c r="I130" s="51">
        <f t="shared" si="9"/>
        <v>0</v>
      </c>
      <c r="J130" s="51">
        <f t="shared" si="15"/>
        <v>1359.5</v>
      </c>
    </row>
    <row r="131" spans="1:10" x14ac:dyDescent="0.25">
      <c r="A131" s="53" t="s">
        <v>59</v>
      </c>
      <c r="B131" s="49" t="s">
        <v>124</v>
      </c>
      <c r="C131" s="50" t="s">
        <v>110</v>
      </c>
      <c r="D131" s="36">
        <v>12</v>
      </c>
      <c r="E131" s="52">
        <v>4</v>
      </c>
      <c r="F131" s="50">
        <v>2108</v>
      </c>
      <c r="G131" s="50">
        <v>800</v>
      </c>
      <c r="H131" s="51">
        <f>H132</f>
        <v>1359.5</v>
      </c>
      <c r="I131" s="51">
        <f t="shared" si="9"/>
        <v>0</v>
      </c>
      <c r="J131" s="51">
        <f>J132</f>
        <v>1359.5</v>
      </c>
    </row>
    <row r="132" spans="1:10" ht="36" x14ac:dyDescent="0.25">
      <c r="A132" s="53" t="s">
        <v>95</v>
      </c>
      <c r="B132" s="49" t="s">
        <v>124</v>
      </c>
      <c r="C132" s="50" t="s">
        <v>110</v>
      </c>
      <c r="D132" s="36">
        <v>12</v>
      </c>
      <c r="E132" s="52">
        <v>4</v>
      </c>
      <c r="F132" s="50">
        <v>2108</v>
      </c>
      <c r="G132" s="50">
        <v>810</v>
      </c>
      <c r="H132" s="51">
        <v>1359.5</v>
      </c>
      <c r="I132" s="51">
        <f t="shared" si="9"/>
        <v>0</v>
      </c>
      <c r="J132" s="51">
        <v>1359.5</v>
      </c>
    </row>
    <row r="133" spans="1:10" x14ac:dyDescent="0.25">
      <c r="A133" s="43" t="s">
        <v>96</v>
      </c>
      <c r="B133" s="44" t="s">
        <v>124</v>
      </c>
      <c r="C133" s="45" t="s">
        <v>114</v>
      </c>
      <c r="D133" s="46" t="s">
        <v>111</v>
      </c>
      <c r="E133" s="46">
        <v>0</v>
      </c>
      <c r="F133" s="45" t="s">
        <v>112</v>
      </c>
      <c r="G133" s="45" t="s">
        <v>113</v>
      </c>
      <c r="H133" s="47">
        <f>H134</f>
        <v>4123</v>
      </c>
      <c r="I133" s="47">
        <f t="shared" si="9"/>
        <v>-245.39999999999964</v>
      </c>
      <c r="J133" s="47">
        <f>J134</f>
        <v>3877.6000000000004</v>
      </c>
    </row>
    <row r="134" spans="1:10" ht="48" x14ac:dyDescent="0.25">
      <c r="A134" s="53" t="s">
        <v>294</v>
      </c>
      <c r="B134" s="49" t="s">
        <v>124</v>
      </c>
      <c r="C134" s="50" t="s">
        <v>114</v>
      </c>
      <c r="D134" s="36">
        <v>12</v>
      </c>
      <c r="E134" s="36">
        <v>0</v>
      </c>
      <c r="F134" s="50" t="s">
        <v>112</v>
      </c>
      <c r="G134" s="50" t="s">
        <v>113</v>
      </c>
      <c r="H134" s="58">
        <f>H135+H145+H149</f>
        <v>4123</v>
      </c>
      <c r="I134" s="58">
        <f t="shared" si="9"/>
        <v>-245.39999999999964</v>
      </c>
      <c r="J134" s="58">
        <f>J135+J145+J149</f>
        <v>3877.6000000000004</v>
      </c>
    </row>
    <row r="135" spans="1:10" ht="24" x14ac:dyDescent="0.25">
      <c r="A135" s="53" t="s">
        <v>217</v>
      </c>
      <c r="B135" s="49" t="s">
        <v>124</v>
      </c>
      <c r="C135" s="50" t="s">
        <v>114</v>
      </c>
      <c r="D135" s="36" t="s">
        <v>139</v>
      </c>
      <c r="E135" s="36" t="s">
        <v>117</v>
      </c>
      <c r="F135" s="50" t="s">
        <v>112</v>
      </c>
      <c r="G135" s="50" t="s">
        <v>113</v>
      </c>
      <c r="H135" s="58">
        <f>H137+H142+H139</f>
        <v>1989.3000000000002</v>
      </c>
      <c r="I135" s="58">
        <f t="shared" si="9"/>
        <v>-48.900000000000091</v>
      </c>
      <c r="J135" s="58">
        <f>J137+J142+J139</f>
        <v>1940.4</v>
      </c>
    </row>
    <row r="136" spans="1:10" ht="48" x14ac:dyDescent="0.25">
      <c r="A136" s="53" t="s">
        <v>295</v>
      </c>
      <c r="B136" s="49" t="s">
        <v>124</v>
      </c>
      <c r="C136" s="50" t="s">
        <v>114</v>
      </c>
      <c r="D136" s="36" t="s">
        <v>139</v>
      </c>
      <c r="E136" s="36" t="s">
        <v>117</v>
      </c>
      <c r="F136" s="50" t="s">
        <v>140</v>
      </c>
      <c r="G136" s="50" t="s">
        <v>113</v>
      </c>
      <c r="H136" s="58">
        <f>H137</f>
        <v>434</v>
      </c>
      <c r="I136" s="58">
        <f t="shared" si="9"/>
        <v>-36</v>
      </c>
      <c r="J136" s="58">
        <f>J137</f>
        <v>398</v>
      </c>
    </row>
    <row r="137" spans="1:10" x14ac:dyDescent="0.25">
      <c r="A137" s="53" t="s">
        <v>57</v>
      </c>
      <c r="B137" s="49" t="s">
        <v>124</v>
      </c>
      <c r="C137" s="50" t="s">
        <v>114</v>
      </c>
      <c r="D137" s="36" t="s">
        <v>139</v>
      </c>
      <c r="E137" s="36" t="s">
        <v>117</v>
      </c>
      <c r="F137" s="50" t="s">
        <v>140</v>
      </c>
      <c r="G137" s="50" t="s">
        <v>129</v>
      </c>
      <c r="H137" s="58">
        <f>H138</f>
        <v>434</v>
      </c>
      <c r="I137" s="58">
        <f t="shared" si="9"/>
        <v>-36</v>
      </c>
      <c r="J137" s="58">
        <f>J138</f>
        <v>398</v>
      </c>
    </row>
    <row r="138" spans="1:10" ht="24" x14ac:dyDescent="0.25">
      <c r="A138" s="53" t="s">
        <v>218</v>
      </c>
      <c r="B138" s="49" t="s">
        <v>124</v>
      </c>
      <c r="C138" s="50" t="s">
        <v>114</v>
      </c>
      <c r="D138" s="36" t="s">
        <v>139</v>
      </c>
      <c r="E138" s="36" t="s">
        <v>117</v>
      </c>
      <c r="F138" s="50" t="s">
        <v>140</v>
      </c>
      <c r="G138" s="50" t="s">
        <v>130</v>
      </c>
      <c r="H138" s="58">
        <f>500-66</f>
        <v>434</v>
      </c>
      <c r="I138" s="58">
        <f t="shared" si="9"/>
        <v>-36</v>
      </c>
      <c r="J138" s="58">
        <v>398</v>
      </c>
    </row>
    <row r="139" spans="1:10" ht="96" x14ac:dyDescent="0.25">
      <c r="A139" s="53" t="s">
        <v>245</v>
      </c>
      <c r="B139" s="49" t="s">
        <v>124</v>
      </c>
      <c r="C139" s="50" t="s">
        <v>114</v>
      </c>
      <c r="D139" s="36" t="s">
        <v>139</v>
      </c>
      <c r="E139" s="36" t="s">
        <v>117</v>
      </c>
      <c r="F139" s="50" t="s">
        <v>244</v>
      </c>
      <c r="G139" s="50" t="s">
        <v>113</v>
      </c>
      <c r="H139" s="58">
        <f>H140</f>
        <v>1474.7</v>
      </c>
      <c r="I139" s="58">
        <f t="shared" si="9"/>
        <v>-9.5</v>
      </c>
      <c r="J139" s="58">
        <f>J140</f>
        <v>1465.2</v>
      </c>
    </row>
    <row r="140" spans="1:10" x14ac:dyDescent="0.25">
      <c r="A140" s="53" t="s">
        <v>57</v>
      </c>
      <c r="B140" s="49" t="s">
        <v>124</v>
      </c>
      <c r="C140" s="50" t="s">
        <v>114</v>
      </c>
      <c r="D140" s="36" t="s">
        <v>139</v>
      </c>
      <c r="E140" s="36" t="s">
        <v>117</v>
      </c>
      <c r="F140" s="50" t="s">
        <v>244</v>
      </c>
      <c r="G140" s="50" t="s">
        <v>129</v>
      </c>
      <c r="H140" s="58">
        <f>H141</f>
        <v>1474.7</v>
      </c>
      <c r="I140" s="58">
        <f t="shared" si="9"/>
        <v>-9.5</v>
      </c>
      <c r="J140" s="58">
        <f>J141</f>
        <v>1465.2</v>
      </c>
    </row>
    <row r="141" spans="1:10" ht="24" x14ac:dyDescent="0.25">
      <c r="A141" s="53" t="s">
        <v>218</v>
      </c>
      <c r="B141" s="49" t="s">
        <v>124</v>
      </c>
      <c r="C141" s="50" t="s">
        <v>114</v>
      </c>
      <c r="D141" s="36" t="s">
        <v>139</v>
      </c>
      <c r="E141" s="36" t="s">
        <v>117</v>
      </c>
      <c r="F141" s="50" t="s">
        <v>244</v>
      </c>
      <c r="G141" s="50" t="s">
        <v>130</v>
      </c>
      <c r="H141" s="58">
        <v>1474.7</v>
      </c>
      <c r="I141" s="58">
        <f t="shared" si="9"/>
        <v>-9.5</v>
      </c>
      <c r="J141" s="58">
        <f>1474.7-9.5</f>
        <v>1465.2</v>
      </c>
    </row>
    <row r="142" spans="1:10" ht="24" x14ac:dyDescent="0.25">
      <c r="A142" s="53" t="s">
        <v>67</v>
      </c>
      <c r="B142" s="49" t="s">
        <v>124</v>
      </c>
      <c r="C142" s="50" t="s">
        <v>114</v>
      </c>
      <c r="D142" s="36" t="s">
        <v>139</v>
      </c>
      <c r="E142" s="36" t="s">
        <v>117</v>
      </c>
      <c r="F142" s="50" t="s">
        <v>128</v>
      </c>
      <c r="G142" s="50" t="s">
        <v>113</v>
      </c>
      <c r="H142" s="58">
        <f t="shared" ref="H142:J142" si="16">H143</f>
        <v>80.599999999999994</v>
      </c>
      <c r="I142" s="58">
        <f t="shared" si="9"/>
        <v>-3.3999999999999915</v>
      </c>
      <c r="J142" s="58">
        <f t="shared" si="16"/>
        <v>77.2</v>
      </c>
    </row>
    <row r="143" spans="1:10" x14ac:dyDescent="0.25">
      <c r="A143" s="53" t="s">
        <v>57</v>
      </c>
      <c r="B143" s="49" t="s">
        <v>124</v>
      </c>
      <c r="C143" s="50" t="s">
        <v>114</v>
      </c>
      <c r="D143" s="36" t="s">
        <v>139</v>
      </c>
      <c r="E143" s="36" t="s">
        <v>117</v>
      </c>
      <c r="F143" s="50" t="s">
        <v>128</v>
      </c>
      <c r="G143" s="50" t="s">
        <v>129</v>
      </c>
      <c r="H143" s="58">
        <f>H144</f>
        <v>80.599999999999994</v>
      </c>
      <c r="I143" s="58">
        <f t="shared" si="9"/>
        <v>-3.3999999999999915</v>
      </c>
      <c r="J143" s="58">
        <f>J144</f>
        <v>77.2</v>
      </c>
    </row>
    <row r="144" spans="1:10" ht="24" x14ac:dyDescent="0.25">
      <c r="A144" s="53" t="s">
        <v>218</v>
      </c>
      <c r="B144" s="49" t="s">
        <v>124</v>
      </c>
      <c r="C144" s="50" t="s">
        <v>114</v>
      </c>
      <c r="D144" s="36" t="s">
        <v>139</v>
      </c>
      <c r="E144" s="36" t="s">
        <v>117</v>
      </c>
      <c r="F144" s="50" t="s">
        <v>128</v>
      </c>
      <c r="G144" s="50" t="s">
        <v>130</v>
      </c>
      <c r="H144" s="58">
        <f>14.6+66</f>
        <v>80.599999999999994</v>
      </c>
      <c r="I144" s="58">
        <f t="shared" si="9"/>
        <v>-3.3999999999999915</v>
      </c>
      <c r="J144" s="58">
        <f>67.7+9.5</f>
        <v>77.2</v>
      </c>
    </row>
    <row r="145" spans="1:10" ht="24" x14ac:dyDescent="0.25">
      <c r="A145" s="53" t="s">
        <v>94</v>
      </c>
      <c r="B145" s="49" t="s">
        <v>124</v>
      </c>
      <c r="C145" s="50" t="s">
        <v>114</v>
      </c>
      <c r="D145" s="36">
        <v>12</v>
      </c>
      <c r="E145" s="36">
        <v>4</v>
      </c>
      <c r="F145" s="50" t="s">
        <v>112</v>
      </c>
      <c r="G145" s="50" t="s">
        <v>113</v>
      </c>
      <c r="H145" s="58">
        <f t="shared" ref="H145:J146" si="17">H146</f>
        <v>1853.6999999999998</v>
      </c>
      <c r="I145" s="58">
        <f t="shared" si="9"/>
        <v>-130.29999999999973</v>
      </c>
      <c r="J145" s="58">
        <f t="shared" si="17"/>
        <v>1723.4</v>
      </c>
    </row>
    <row r="146" spans="1:10" ht="48" x14ac:dyDescent="0.25">
      <c r="A146" s="53" t="s">
        <v>296</v>
      </c>
      <c r="B146" s="49" t="s">
        <v>124</v>
      </c>
      <c r="C146" s="50" t="s">
        <v>114</v>
      </c>
      <c r="D146" s="36">
        <v>12</v>
      </c>
      <c r="E146" s="52">
        <v>4</v>
      </c>
      <c r="F146" s="50">
        <v>2108</v>
      </c>
      <c r="G146" s="50" t="s">
        <v>113</v>
      </c>
      <c r="H146" s="58">
        <f t="shared" si="17"/>
        <v>1853.6999999999998</v>
      </c>
      <c r="I146" s="58">
        <f t="shared" si="9"/>
        <v>-130.29999999999973</v>
      </c>
      <c r="J146" s="58">
        <f t="shared" si="17"/>
        <v>1723.4</v>
      </c>
    </row>
    <row r="147" spans="1:10" x14ac:dyDescent="0.25">
      <c r="A147" s="53" t="s">
        <v>59</v>
      </c>
      <c r="B147" s="49" t="s">
        <v>124</v>
      </c>
      <c r="C147" s="50" t="s">
        <v>114</v>
      </c>
      <c r="D147" s="36">
        <v>12</v>
      </c>
      <c r="E147" s="52">
        <v>4</v>
      </c>
      <c r="F147" s="50">
        <v>2108</v>
      </c>
      <c r="G147" s="50">
        <v>800</v>
      </c>
      <c r="H147" s="58">
        <f>H148</f>
        <v>1853.6999999999998</v>
      </c>
      <c r="I147" s="58">
        <f t="shared" si="9"/>
        <v>-130.29999999999973</v>
      </c>
      <c r="J147" s="58">
        <f>J148</f>
        <v>1723.4</v>
      </c>
    </row>
    <row r="148" spans="1:10" ht="36" x14ac:dyDescent="0.25">
      <c r="A148" s="53" t="s">
        <v>95</v>
      </c>
      <c r="B148" s="49" t="s">
        <v>124</v>
      </c>
      <c r="C148" s="50" t="s">
        <v>114</v>
      </c>
      <c r="D148" s="36">
        <v>12</v>
      </c>
      <c r="E148" s="52">
        <v>4</v>
      </c>
      <c r="F148" s="50">
        <v>2108</v>
      </c>
      <c r="G148" s="50">
        <v>810</v>
      </c>
      <c r="H148" s="58">
        <f>2209.7-56-300</f>
        <v>1853.6999999999998</v>
      </c>
      <c r="I148" s="58">
        <f t="shared" si="9"/>
        <v>-130.29999999999973</v>
      </c>
      <c r="J148" s="58">
        <v>1723.4</v>
      </c>
    </row>
    <row r="149" spans="1:10" ht="24" x14ac:dyDescent="0.25">
      <c r="A149" s="53" t="s">
        <v>258</v>
      </c>
      <c r="B149" s="49" t="s">
        <v>124</v>
      </c>
      <c r="C149" s="50" t="s">
        <v>114</v>
      </c>
      <c r="D149" s="36" t="s">
        <v>139</v>
      </c>
      <c r="E149" s="52" t="s">
        <v>153</v>
      </c>
      <c r="F149" s="50" t="s">
        <v>112</v>
      </c>
      <c r="G149" s="50" t="s">
        <v>113</v>
      </c>
      <c r="H149" s="58">
        <f t="shared" ref="H149:J150" si="18">H150</f>
        <v>280</v>
      </c>
      <c r="I149" s="58">
        <f t="shared" si="9"/>
        <v>-66.199999999999989</v>
      </c>
      <c r="J149" s="58">
        <f t="shared" si="18"/>
        <v>213.8</v>
      </c>
    </row>
    <row r="150" spans="1:10" x14ac:dyDescent="0.25">
      <c r="A150" s="53" t="s">
        <v>70</v>
      </c>
      <c r="B150" s="49" t="s">
        <v>124</v>
      </c>
      <c r="C150" s="50" t="s">
        <v>114</v>
      </c>
      <c r="D150" s="36" t="s">
        <v>139</v>
      </c>
      <c r="E150" s="52" t="s">
        <v>153</v>
      </c>
      <c r="F150" s="50" t="s">
        <v>120</v>
      </c>
      <c r="G150" s="50" t="s">
        <v>113</v>
      </c>
      <c r="H150" s="58">
        <f t="shared" si="18"/>
        <v>280</v>
      </c>
      <c r="I150" s="58">
        <f t="shared" si="9"/>
        <v>-66.199999999999989</v>
      </c>
      <c r="J150" s="58">
        <f t="shared" si="18"/>
        <v>213.8</v>
      </c>
    </row>
    <row r="151" spans="1:10" x14ac:dyDescent="0.25">
      <c r="A151" s="53" t="s">
        <v>57</v>
      </c>
      <c r="B151" s="49" t="s">
        <v>124</v>
      </c>
      <c r="C151" s="50" t="s">
        <v>114</v>
      </c>
      <c r="D151" s="36" t="s">
        <v>139</v>
      </c>
      <c r="E151" s="52" t="s">
        <v>153</v>
      </c>
      <c r="F151" s="50" t="s">
        <v>120</v>
      </c>
      <c r="G151" s="50" t="s">
        <v>129</v>
      </c>
      <c r="H151" s="58">
        <f>H152</f>
        <v>280</v>
      </c>
      <c r="I151" s="58">
        <f t="shared" si="9"/>
        <v>-66.199999999999989</v>
      </c>
      <c r="J151" s="58">
        <f>J152</f>
        <v>213.8</v>
      </c>
    </row>
    <row r="152" spans="1:10" ht="24" x14ac:dyDescent="0.25">
      <c r="A152" s="53" t="s">
        <v>218</v>
      </c>
      <c r="B152" s="49" t="s">
        <v>124</v>
      </c>
      <c r="C152" s="50" t="s">
        <v>114</v>
      </c>
      <c r="D152" s="36" t="s">
        <v>139</v>
      </c>
      <c r="E152" s="52" t="s">
        <v>153</v>
      </c>
      <c r="F152" s="50" t="s">
        <v>120</v>
      </c>
      <c r="G152" s="50" t="s">
        <v>130</v>
      </c>
      <c r="H152" s="58">
        <v>280</v>
      </c>
      <c r="I152" s="58">
        <f t="shared" si="9"/>
        <v>-66.199999999999989</v>
      </c>
      <c r="J152" s="58">
        <v>213.8</v>
      </c>
    </row>
    <row r="153" spans="1:10" x14ac:dyDescent="0.25">
      <c r="A153" s="43" t="s">
        <v>97</v>
      </c>
      <c r="B153" s="44" t="s">
        <v>124</v>
      </c>
      <c r="C153" s="45" t="s">
        <v>119</v>
      </c>
      <c r="D153" s="46" t="s">
        <v>111</v>
      </c>
      <c r="E153" s="46">
        <v>0</v>
      </c>
      <c r="F153" s="45" t="s">
        <v>112</v>
      </c>
      <c r="G153" s="45" t="s">
        <v>113</v>
      </c>
      <c r="H153" s="47">
        <f>H154+H161+H166</f>
        <v>1493.5</v>
      </c>
      <c r="I153" s="47">
        <f t="shared" si="9"/>
        <v>579.59999999999991</v>
      </c>
      <c r="J153" s="47">
        <f>J154+J161+J166</f>
        <v>2073.1</v>
      </c>
    </row>
    <row r="154" spans="1:10" ht="24" x14ac:dyDescent="0.25">
      <c r="A154" s="53" t="s">
        <v>260</v>
      </c>
      <c r="B154" s="49" t="s">
        <v>124</v>
      </c>
      <c r="C154" s="50" t="s">
        <v>119</v>
      </c>
      <c r="D154" s="36" t="s">
        <v>119</v>
      </c>
      <c r="E154" s="36">
        <v>0</v>
      </c>
      <c r="F154" s="50" t="s">
        <v>112</v>
      </c>
      <c r="G154" s="50" t="s">
        <v>113</v>
      </c>
      <c r="H154" s="58">
        <f>H155</f>
        <v>410</v>
      </c>
      <c r="I154" s="58">
        <f t="shared" si="9"/>
        <v>154.20000000000005</v>
      </c>
      <c r="J154" s="58">
        <f>J155</f>
        <v>564.20000000000005</v>
      </c>
    </row>
    <row r="155" spans="1:10" x14ac:dyDescent="0.25">
      <c r="A155" s="53" t="s">
        <v>261</v>
      </c>
      <c r="B155" s="49" t="s">
        <v>124</v>
      </c>
      <c r="C155" s="50" t="s">
        <v>119</v>
      </c>
      <c r="D155" s="36" t="s">
        <v>119</v>
      </c>
      <c r="E155" s="52" t="s">
        <v>117</v>
      </c>
      <c r="F155" s="50" t="s">
        <v>112</v>
      </c>
      <c r="G155" s="50" t="s">
        <v>113</v>
      </c>
      <c r="H155" s="58">
        <f t="shared" ref="H155:J155" si="19">H156</f>
        <v>410</v>
      </c>
      <c r="I155" s="58">
        <f t="shared" si="9"/>
        <v>154.20000000000005</v>
      </c>
      <c r="J155" s="58">
        <f t="shared" si="19"/>
        <v>564.20000000000005</v>
      </c>
    </row>
    <row r="156" spans="1:10" x14ac:dyDescent="0.25">
      <c r="A156" s="53" t="s">
        <v>262</v>
      </c>
      <c r="B156" s="49" t="s">
        <v>124</v>
      </c>
      <c r="C156" s="50" t="s">
        <v>119</v>
      </c>
      <c r="D156" s="36" t="s">
        <v>119</v>
      </c>
      <c r="E156" s="52" t="s">
        <v>117</v>
      </c>
      <c r="F156" s="50" t="s">
        <v>259</v>
      </c>
      <c r="G156" s="50" t="s">
        <v>113</v>
      </c>
      <c r="H156" s="58">
        <f>H157+H159</f>
        <v>410</v>
      </c>
      <c r="I156" s="58">
        <f t="shared" si="9"/>
        <v>154.20000000000005</v>
      </c>
      <c r="J156" s="58">
        <f>J157+J159</f>
        <v>564.20000000000005</v>
      </c>
    </row>
    <row r="157" spans="1:10" ht="36" x14ac:dyDescent="0.25">
      <c r="A157" s="53" t="s">
        <v>72</v>
      </c>
      <c r="B157" s="49" t="s">
        <v>124</v>
      </c>
      <c r="C157" s="50" t="s">
        <v>119</v>
      </c>
      <c r="D157" s="36" t="s">
        <v>119</v>
      </c>
      <c r="E157" s="52" t="s">
        <v>117</v>
      </c>
      <c r="F157" s="50" t="s">
        <v>259</v>
      </c>
      <c r="G157" s="50" t="s">
        <v>220</v>
      </c>
      <c r="H157" s="58">
        <f>H158</f>
        <v>392</v>
      </c>
      <c r="I157" s="58">
        <f t="shared" si="9"/>
        <v>138.70000000000005</v>
      </c>
      <c r="J157" s="58">
        <f>J158</f>
        <v>530.70000000000005</v>
      </c>
    </row>
    <row r="158" spans="1:10" x14ac:dyDescent="0.25">
      <c r="A158" s="53" t="s">
        <v>73</v>
      </c>
      <c r="B158" s="49" t="s">
        <v>124</v>
      </c>
      <c r="C158" s="50" t="s">
        <v>119</v>
      </c>
      <c r="D158" s="36" t="s">
        <v>119</v>
      </c>
      <c r="E158" s="52" t="s">
        <v>117</v>
      </c>
      <c r="F158" s="50" t="s">
        <v>259</v>
      </c>
      <c r="G158" s="50" t="s">
        <v>221</v>
      </c>
      <c r="H158" s="58">
        <v>392</v>
      </c>
      <c r="I158" s="58">
        <f t="shared" si="9"/>
        <v>138.70000000000005</v>
      </c>
      <c r="J158" s="58">
        <v>530.70000000000005</v>
      </c>
    </row>
    <row r="159" spans="1:10" x14ac:dyDescent="0.25">
      <c r="A159" s="48" t="s">
        <v>57</v>
      </c>
      <c r="B159" s="49" t="s">
        <v>124</v>
      </c>
      <c r="C159" s="50" t="s">
        <v>119</v>
      </c>
      <c r="D159" s="36" t="s">
        <v>119</v>
      </c>
      <c r="E159" s="52" t="s">
        <v>117</v>
      </c>
      <c r="F159" s="50" t="s">
        <v>259</v>
      </c>
      <c r="G159" s="50">
        <v>200</v>
      </c>
      <c r="H159" s="58">
        <f>H160</f>
        <v>18</v>
      </c>
      <c r="I159" s="58">
        <f t="shared" si="9"/>
        <v>15.5</v>
      </c>
      <c r="J159" s="58">
        <f>J160</f>
        <v>33.5</v>
      </c>
    </row>
    <row r="160" spans="1:10" ht="24" x14ac:dyDescent="0.25">
      <c r="A160" s="48" t="s">
        <v>58</v>
      </c>
      <c r="B160" s="49" t="s">
        <v>124</v>
      </c>
      <c r="C160" s="50" t="s">
        <v>119</v>
      </c>
      <c r="D160" s="36" t="s">
        <v>119</v>
      </c>
      <c r="E160" s="52" t="s">
        <v>117</v>
      </c>
      <c r="F160" s="50" t="s">
        <v>259</v>
      </c>
      <c r="G160" s="50">
        <v>240</v>
      </c>
      <c r="H160" s="58">
        <v>18</v>
      </c>
      <c r="I160" s="58">
        <f t="shared" si="9"/>
        <v>15.5</v>
      </c>
      <c r="J160" s="58">
        <v>33.5</v>
      </c>
    </row>
    <row r="161" spans="1:10" ht="36" x14ac:dyDescent="0.25">
      <c r="A161" s="53" t="s">
        <v>291</v>
      </c>
      <c r="B161" s="49" t="s">
        <v>124</v>
      </c>
      <c r="C161" s="50" t="s">
        <v>119</v>
      </c>
      <c r="D161" s="36">
        <v>18</v>
      </c>
      <c r="E161" s="36">
        <v>0</v>
      </c>
      <c r="F161" s="50" t="s">
        <v>112</v>
      </c>
      <c r="G161" s="50" t="s">
        <v>113</v>
      </c>
      <c r="H161" s="58">
        <f t="shared" ref="H161:J163" si="20">H162</f>
        <v>824</v>
      </c>
      <c r="I161" s="58">
        <f t="shared" ref="I161:I189" si="21">J161-H161</f>
        <v>190.29999999999984</v>
      </c>
      <c r="J161" s="58">
        <f t="shared" si="20"/>
        <v>1014.2999999999998</v>
      </c>
    </row>
    <row r="162" spans="1:10" x14ac:dyDescent="0.25">
      <c r="A162" s="53" t="s">
        <v>88</v>
      </c>
      <c r="B162" s="49" t="s">
        <v>124</v>
      </c>
      <c r="C162" s="50" t="s">
        <v>119</v>
      </c>
      <c r="D162" s="36">
        <v>18</v>
      </c>
      <c r="E162" s="36">
        <v>6</v>
      </c>
      <c r="F162" s="50" t="s">
        <v>112</v>
      </c>
      <c r="G162" s="50" t="s">
        <v>113</v>
      </c>
      <c r="H162" s="58">
        <f t="shared" si="20"/>
        <v>824</v>
      </c>
      <c r="I162" s="58">
        <f t="shared" si="21"/>
        <v>190.29999999999984</v>
      </c>
      <c r="J162" s="58">
        <f t="shared" si="20"/>
        <v>1014.2999999999998</v>
      </c>
    </row>
    <row r="163" spans="1:10" ht="48" x14ac:dyDescent="0.25">
      <c r="A163" s="53" t="s">
        <v>297</v>
      </c>
      <c r="B163" s="49" t="s">
        <v>124</v>
      </c>
      <c r="C163" s="50" t="s">
        <v>119</v>
      </c>
      <c r="D163" s="36">
        <v>18</v>
      </c>
      <c r="E163" s="36">
        <v>6</v>
      </c>
      <c r="F163" s="50">
        <v>2108</v>
      </c>
      <c r="G163" s="50" t="s">
        <v>113</v>
      </c>
      <c r="H163" s="58">
        <f t="shared" si="20"/>
        <v>824</v>
      </c>
      <c r="I163" s="58">
        <f t="shared" si="21"/>
        <v>190.29999999999984</v>
      </c>
      <c r="J163" s="58">
        <f t="shared" si="20"/>
        <v>1014.2999999999998</v>
      </c>
    </row>
    <row r="164" spans="1:10" x14ac:dyDescent="0.25">
      <c r="A164" s="48" t="s">
        <v>57</v>
      </c>
      <c r="B164" s="49" t="s">
        <v>124</v>
      </c>
      <c r="C164" s="50" t="s">
        <v>119</v>
      </c>
      <c r="D164" s="36">
        <v>18</v>
      </c>
      <c r="E164" s="36">
        <v>6</v>
      </c>
      <c r="F164" s="50">
        <v>2108</v>
      </c>
      <c r="G164" s="50">
        <v>200</v>
      </c>
      <c r="H164" s="58">
        <f>H165</f>
        <v>824</v>
      </c>
      <c r="I164" s="58">
        <f t="shared" si="21"/>
        <v>190.29999999999984</v>
      </c>
      <c r="J164" s="58">
        <f>J165</f>
        <v>1014.2999999999998</v>
      </c>
    </row>
    <row r="165" spans="1:10" ht="24" x14ac:dyDescent="0.25">
      <c r="A165" s="48" t="s">
        <v>58</v>
      </c>
      <c r="B165" s="49" t="s">
        <v>124</v>
      </c>
      <c r="C165" s="50" t="s">
        <v>119</v>
      </c>
      <c r="D165" s="36">
        <v>18</v>
      </c>
      <c r="E165" s="36">
        <v>6</v>
      </c>
      <c r="F165" s="50">
        <v>2108</v>
      </c>
      <c r="G165" s="50">
        <v>240</v>
      </c>
      <c r="H165" s="58">
        <v>824</v>
      </c>
      <c r="I165" s="58">
        <f t="shared" si="21"/>
        <v>190.29999999999984</v>
      </c>
      <c r="J165" s="58">
        <f>1036.3-5.9-6.6-9.5</f>
        <v>1014.2999999999998</v>
      </c>
    </row>
    <row r="166" spans="1:10" ht="36" x14ac:dyDescent="0.25">
      <c r="A166" s="48" t="s">
        <v>298</v>
      </c>
      <c r="B166" s="49" t="s">
        <v>124</v>
      </c>
      <c r="C166" s="50" t="s">
        <v>119</v>
      </c>
      <c r="D166" s="36" t="s">
        <v>263</v>
      </c>
      <c r="E166" s="36" t="s">
        <v>115</v>
      </c>
      <c r="F166" s="50" t="s">
        <v>112</v>
      </c>
      <c r="G166" s="50" t="s">
        <v>113</v>
      </c>
      <c r="H166" s="58">
        <f t="shared" ref="H166:J167" si="22">H167</f>
        <v>259.5</v>
      </c>
      <c r="I166" s="58">
        <f t="shared" si="21"/>
        <v>235.10000000000002</v>
      </c>
      <c r="J166" s="58">
        <f t="shared" si="22"/>
        <v>494.6</v>
      </c>
    </row>
    <row r="167" spans="1:10" x14ac:dyDescent="0.25">
      <c r="A167" s="48" t="s">
        <v>70</v>
      </c>
      <c r="B167" s="49" t="s">
        <v>124</v>
      </c>
      <c r="C167" s="50" t="s">
        <v>119</v>
      </c>
      <c r="D167" s="36" t="s">
        <v>263</v>
      </c>
      <c r="E167" s="36" t="s">
        <v>115</v>
      </c>
      <c r="F167" s="50" t="s">
        <v>120</v>
      </c>
      <c r="G167" s="50" t="s">
        <v>113</v>
      </c>
      <c r="H167" s="58">
        <f t="shared" si="22"/>
        <v>259.5</v>
      </c>
      <c r="I167" s="58">
        <f t="shared" si="21"/>
        <v>235.10000000000002</v>
      </c>
      <c r="J167" s="58">
        <f t="shared" si="22"/>
        <v>494.6</v>
      </c>
    </row>
    <row r="168" spans="1:10" x14ac:dyDescent="0.25">
      <c r="A168" s="48" t="s">
        <v>57</v>
      </c>
      <c r="B168" s="49" t="s">
        <v>124</v>
      </c>
      <c r="C168" s="50" t="s">
        <v>119</v>
      </c>
      <c r="D168" s="36" t="s">
        <v>263</v>
      </c>
      <c r="E168" s="36" t="s">
        <v>115</v>
      </c>
      <c r="F168" s="50" t="s">
        <v>120</v>
      </c>
      <c r="G168" s="50" t="s">
        <v>129</v>
      </c>
      <c r="H168" s="58">
        <f>H169</f>
        <v>259.5</v>
      </c>
      <c r="I168" s="58">
        <f t="shared" si="21"/>
        <v>235.10000000000002</v>
      </c>
      <c r="J168" s="58">
        <f>J169</f>
        <v>494.6</v>
      </c>
    </row>
    <row r="169" spans="1:10" ht="24" x14ac:dyDescent="0.25">
      <c r="A169" s="48" t="s">
        <v>58</v>
      </c>
      <c r="B169" s="49" t="s">
        <v>124</v>
      </c>
      <c r="C169" s="50" t="s">
        <v>119</v>
      </c>
      <c r="D169" s="36" t="s">
        <v>263</v>
      </c>
      <c r="E169" s="36" t="s">
        <v>115</v>
      </c>
      <c r="F169" s="50" t="s">
        <v>120</v>
      </c>
      <c r="G169" s="50" t="s">
        <v>130</v>
      </c>
      <c r="H169" s="58">
        <v>259.5</v>
      </c>
      <c r="I169" s="58">
        <f t="shared" si="21"/>
        <v>235.10000000000002</v>
      </c>
      <c r="J169" s="58">
        <f>194.6+300</f>
        <v>494.6</v>
      </c>
    </row>
    <row r="170" spans="1:10" x14ac:dyDescent="0.25">
      <c r="A170" s="38" t="s">
        <v>101</v>
      </c>
      <c r="B170" s="39">
        <v>10</v>
      </c>
      <c r="C170" s="40" t="s">
        <v>111</v>
      </c>
      <c r="D170" s="41" t="s">
        <v>111</v>
      </c>
      <c r="E170" s="41">
        <v>0</v>
      </c>
      <c r="F170" s="40" t="s">
        <v>112</v>
      </c>
      <c r="G170" s="40" t="s">
        <v>113</v>
      </c>
      <c r="H170" s="42">
        <f>H171</f>
        <v>180</v>
      </c>
      <c r="I170" s="42">
        <f t="shared" si="21"/>
        <v>0</v>
      </c>
      <c r="J170" s="42">
        <f>J171</f>
        <v>180</v>
      </c>
    </row>
    <row r="171" spans="1:10" x14ac:dyDescent="0.25">
      <c r="A171" s="43" t="s">
        <v>102</v>
      </c>
      <c r="B171" s="44">
        <v>10</v>
      </c>
      <c r="C171" s="45" t="s">
        <v>110</v>
      </c>
      <c r="D171" s="46" t="s">
        <v>111</v>
      </c>
      <c r="E171" s="46">
        <v>0</v>
      </c>
      <c r="F171" s="45" t="s">
        <v>112</v>
      </c>
      <c r="G171" s="45" t="s">
        <v>113</v>
      </c>
      <c r="H171" s="47">
        <f>H172</f>
        <v>180</v>
      </c>
      <c r="I171" s="47">
        <f t="shared" si="21"/>
        <v>0</v>
      </c>
      <c r="J171" s="47">
        <f>J172</f>
        <v>180</v>
      </c>
    </row>
    <row r="172" spans="1:10" ht="36" x14ac:dyDescent="0.25">
      <c r="A172" s="53" t="s">
        <v>142</v>
      </c>
      <c r="B172" s="49">
        <v>10</v>
      </c>
      <c r="C172" s="50" t="s">
        <v>110</v>
      </c>
      <c r="D172" s="36" t="s">
        <v>133</v>
      </c>
      <c r="E172" s="36">
        <v>0</v>
      </c>
      <c r="F172" s="50" t="s">
        <v>112</v>
      </c>
      <c r="G172" s="50" t="s">
        <v>113</v>
      </c>
      <c r="H172" s="51">
        <f t="shared" ref="H172:J174" si="23">H173</f>
        <v>180</v>
      </c>
      <c r="I172" s="51">
        <f t="shared" si="21"/>
        <v>0</v>
      </c>
      <c r="J172" s="51">
        <f t="shared" si="23"/>
        <v>180</v>
      </c>
    </row>
    <row r="173" spans="1:10" x14ac:dyDescent="0.25">
      <c r="A173" s="53" t="s">
        <v>136</v>
      </c>
      <c r="B173" s="49">
        <v>10</v>
      </c>
      <c r="C173" s="50" t="s">
        <v>110</v>
      </c>
      <c r="D173" s="36" t="s">
        <v>133</v>
      </c>
      <c r="E173" s="36" t="s">
        <v>134</v>
      </c>
      <c r="F173" s="50" t="s">
        <v>112</v>
      </c>
      <c r="G173" s="50" t="s">
        <v>113</v>
      </c>
      <c r="H173" s="51">
        <f t="shared" si="23"/>
        <v>180</v>
      </c>
      <c r="I173" s="51">
        <f t="shared" si="21"/>
        <v>0</v>
      </c>
      <c r="J173" s="51">
        <f t="shared" si="23"/>
        <v>180</v>
      </c>
    </row>
    <row r="174" spans="1:10" ht="72" x14ac:dyDescent="0.25">
      <c r="A174" s="53" t="s">
        <v>143</v>
      </c>
      <c r="B174" s="49">
        <v>10</v>
      </c>
      <c r="C174" s="50" t="s">
        <v>110</v>
      </c>
      <c r="D174" s="36" t="s">
        <v>133</v>
      </c>
      <c r="E174" s="36" t="s">
        <v>134</v>
      </c>
      <c r="F174" s="50" t="s">
        <v>140</v>
      </c>
      <c r="G174" s="50" t="s">
        <v>113</v>
      </c>
      <c r="H174" s="51">
        <f t="shared" si="23"/>
        <v>180</v>
      </c>
      <c r="I174" s="51">
        <f t="shared" si="21"/>
        <v>0</v>
      </c>
      <c r="J174" s="51">
        <f t="shared" si="23"/>
        <v>180</v>
      </c>
    </row>
    <row r="175" spans="1:10" x14ac:dyDescent="0.25">
      <c r="A175" s="53" t="s">
        <v>103</v>
      </c>
      <c r="B175" s="49">
        <v>10</v>
      </c>
      <c r="C175" s="50" t="s">
        <v>110</v>
      </c>
      <c r="D175" s="36" t="s">
        <v>133</v>
      </c>
      <c r="E175" s="36" t="s">
        <v>134</v>
      </c>
      <c r="F175" s="50" t="s">
        <v>140</v>
      </c>
      <c r="G175" s="50">
        <v>300</v>
      </c>
      <c r="H175" s="51">
        <f>H176</f>
        <v>180</v>
      </c>
      <c r="I175" s="51">
        <f t="shared" si="21"/>
        <v>0</v>
      </c>
      <c r="J175" s="51">
        <f>J176</f>
        <v>180</v>
      </c>
    </row>
    <row r="176" spans="1:10" ht="24" x14ac:dyDescent="0.25">
      <c r="A176" s="53" t="s">
        <v>104</v>
      </c>
      <c r="B176" s="49">
        <v>10</v>
      </c>
      <c r="C176" s="50" t="s">
        <v>110</v>
      </c>
      <c r="D176" s="36" t="s">
        <v>133</v>
      </c>
      <c r="E176" s="36" t="s">
        <v>134</v>
      </c>
      <c r="F176" s="50" t="s">
        <v>140</v>
      </c>
      <c r="G176" s="50">
        <v>320</v>
      </c>
      <c r="H176" s="51">
        <v>180</v>
      </c>
      <c r="I176" s="51">
        <f t="shared" si="21"/>
        <v>0</v>
      </c>
      <c r="J176" s="51">
        <v>180</v>
      </c>
    </row>
    <row r="177" spans="1:10" ht="36" x14ac:dyDescent="0.25">
      <c r="A177" s="38" t="s">
        <v>105</v>
      </c>
      <c r="B177" s="39">
        <v>14</v>
      </c>
      <c r="C177" s="40" t="s">
        <v>111</v>
      </c>
      <c r="D177" s="41" t="s">
        <v>111</v>
      </c>
      <c r="E177" s="41">
        <v>0</v>
      </c>
      <c r="F177" s="40" t="s">
        <v>112</v>
      </c>
      <c r="G177" s="40" t="s">
        <v>113</v>
      </c>
      <c r="H177" s="42">
        <f>H178</f>
        <v>37.6</v>
      </c>
      <c r="I177" s="42">
        <f t="shared" si="21"/>
        <v>0</v>
      </c>
      <c r="J177" s="42">
        <f>J178</f>
        <v>37.6</v>
      </c>
    </row>
    <row r="178" spans="1:10" x14ac:dyDescent="0.25">
      <c r="A178" s="43" t="s">
        <v>106</v>
      </c>
      <c r="B178" s="44" t="s">
        <v>150</v>
      </c>
      <c r="C178" s="45" t="s">
        <v>119</v>
      </c>
      <c r="D178" s="46" t="s">
        <v>111</v>
      </c>
      <c r="E178" s="46" t="s">
        <v>115</v>
      </c>
      <c r="F178" s="45" t="s">
        <v>112</v>
      </c>
      <c r="G178" s="45" t="s">
        <v>113</v>
      </c>
      <c r="H178" s="47">
        <f>H179+H184</f>
        <v>37.6</v>
      </c>
      <c r="I178" s="47">
        <f t="shared" si="21"/>
        <v>0</v>
      </c>
      <c r="J178" s="47">
        <f>J179+J184</f>
        <v>37.6</v>
      </c>
    </row>
    <row r="179" spans="1:10" ht="36" x14ac:dyDescent="0.25">
      <c r="A179" s="53" t="s">
        <v>291</v>
      </c>
      <c r="B179" s="49" t="s">
        <v>150</v>
      </c>
      <c r="C179" s="50" t="s">
        <v>119</v>
      </c>
      <c r="D179" s="36" t="s">
        <v>272</v>
      </c>
      <c r="E179" s="36" t="s">
        <v>115</v>
      </c>
      <c r="F179" s="50" t="s">
        <v>112</v>
      </c>
      <c r="G179" s="50" t="s">
        <v>113</v>
      </c>
      <c r="H179" s="51">
        <f t="shared" ref="H179:J181" si="24">H180</f>
        <v>4.4000000000000004</v>
      </c>
      <c r="I179" s="51">
        <f t="shared" si="21"/>
        <v>0</v>
      </c>
      <c r="J179" s="51">
        <f t="shared" si="24"/>
        <v>4.4000000000000004</v>
      </c>
    </row>
    <row r="180" spans="1:10" x14ac:dyDescent="0.25">
      <c r="A180" s="53" t="s">
        <v>88</v>
      </c>
      <c r="B180" s="49" t="s">
        <v>150</v>
      </c>
      <c r="C180" s="50" t="s">
        <v>119</v>
      </c>
      <c r="D180" s="36" t="s">
        <v>272</v>
      </c>
      <c r="E180" s="36" t="s">
        <v>153</v>
      </c>
      <c r="F180" s="50" t="s">
        <v>112</v>
      </c>
      <c r="G180" s="50" t="s">
        <v>113</v>
      </c>
      <c r="H180" s="51">
        <f t="shared" si="24"/>
        <v>4.4000000000000004</v>
      </c>
      <c r="I180" s="51">
        <f t="shared" si="21"/>
        <v>0</v>
      </c>
      <c r="J180" s="51">
        <f t="shared" si="24"/>
        <v>4.4000000000000004</v>
      </c>
    </row>
    <row r="181" spans="1:10" x14ac:dyDescent="0.25">
      <c r="A181" s="48" t="s">
        <v>107</v>
      </c>
      <c r="B181" s="49" t="s">
        <v>150</v>
      </c>
      <c r="C181" s="50" t="s">
        <v>119</v>
      </c>
      <c r="D181" s="36" t="s">
        <v>272</v>
      </c>
      <c r="E181" s="36" t="s">
        <v>153</v>
      </c>
      <c r="F181" s="50" t="s">
        <v>273</v>
      </c>
      <c r="G181" s="50" t="s">
        <v>113</v>
      </c>
      <c r="H181" s="51">
        <f t="shared" si="24"/>
        <v>4.4000000000000004</v>
      </c>
      <c r="I181" s="51">
        <f t="shared" si="21"/>
        <v>0</v>
      </c>
      <c r="J181" s="51">
        <f t="shared" si="24"/>
        <v>4.4000000000000004</v>
      </c>
    </row>
    <row r="182" spans="1:10" x14ac:dyDescent="0.25">
      <c r="A182" s="53" t="s">
        <v>108</v>
      </c>
      <c r="B182" s="49" t="s">
        <v>150</v>
      </c>
      <c r="C182" s="50" t="s">
        <v>119</v>
      </c>
      <c r="D182" s="36" t="s">
        <v>272</v>
      </c>
      <c r="E182" s="36" t="s">
        <v>153</v>
      </c>
      <c r="F182" s="50" t="s">
        <v>273</v>
      </c>
      <c r="G182" s="50" t="s">
        <v>274</v>
      </c>
      <c r="H182" s="51">
        <f>H183</f>
        <v>4.4000000000000004</v>
      </c>
      <c r="I182" s="51">
        <f t="shared" si="21"/>
        <v>0</v>
      </c>
      <c r="J182" s="51">
        <f>J183</f>
        <v>4.4000000000000004</v>
      </c>
    </row>
    <row r="183" spans="1:10" x14ac:dyDescent="0.25">
      <c r="A183" s="48" t="s">
        <v>175</v>
      </c>
      <c r="B183" s="49" t="s">
        <v>150</v>
      </c>
      <c r="C183" s="50" t="s">
        <v>119</v>
      </c>
      <c r="D183" s="36" t="s">
        <v>272</v>
      </c>
      <c r="E183" s="36" t="s">
        <v>153</v>
      </c>
      <c r="F183" s="50" t="s">
        <v>273</v>
      </c>
      <c r="G183" s="50" t="s">
        <v>275</v>
      </c>
      <c r="H183" s="51">
        <v>4.4000000000000004</v>
      </c>
      <c r="I183" s="51">
        <f t="shared" si="21"/>
        <v>0</v>
      </c>
      <c r="J183" s="51">
        <v>4.4000000000000004</v>
      </c>
    </row>
    <row r="184" spans="1:10" ht="60" x14ac:dyDescent="0.25">
      <c r="A184" s="48" t="s">
        <v>285</v>
      </c>
      <c r="B184" s="49">
        <v>14</v>
      </c>
      <c r="C184" s="50" t="s">
        <v>119</v>
      </c>
      <c r="D184" s="36">
        <v>20</v>
      </c>
      <c r="E184" s="36">
        <v>0</v>
      </c>
      <c r="F184" s="50" t="s">
        <v>112</v>
      </c>
      <c r="G184" s="50" t="s">
        <v>113</v>
      </c>
      <c r="H184" s="58">
        <f t="shared" ref="H184:J186" si="25">H185</f>
        <v>33.200000000000003</v>
      </c>
      <c r="I184" s="58">
        <f t="shared" si="21"/>
        <v>0</v>
      </c>
      <c r="J184" s="58">
        <f t="shared" si="25"/>
        <v>33.200000000000003</v>
      </c>
    </row>
    <row r="185" spans="1:10" ht="24" x14ac:dyDescent="0.25">
      <c r="A185" s="48" t="s">
        <v>100</v>
      </c>
      <c r="B185" s="49">
        <v>14</v>
      </c>
      <c r="C185" s="50" t="s">
        <v>119</v>
      </c>
      <c r="D185" s="36">
        <v>20</v>
      </c>
      <c r="E185" s="36">
        <v>2</v>
      </c>
      <c r="F185" s="50" t="s">
        <v>112</v>
      </c>
      <c r="G185" s="50" t="s">
        <v>113</v>
      </c>
      <c r="H185" s="58">
        <f t="shared" si="25"/>
        <v>33.200000000000003</v>
      </c>
      <c r="I185" s="58">
        <f t="shared" si="21"/>
        <v>0</v>
      </c>
      <c r="J185" s="58">
        <f t="shared" si="25"/>
        <v>33.200000000000003</v>
      </c>
    </row>
    <row r="186" spans="1:10" x14ac:dyDescent="0.25">
      <c r="A186" s="48" t="s">
        <v>107</v>
      </c>
      <c r="B186" s="49">
        <v>14</v>
      </c>
      <c r="C186" s="50" t="s">
        <v>119</v>
      </c>
      <c r="D186" s="36">
        <v>20</v>
      </c>
      <c r="E186" s="36">
        <v>2</v>
      </c>
      <c r="F186" s="50">
        <v>7080</v>
      </c>
      <c r="G186" s="50" t="s">
        <v>113</v>
      </c>
      <c r="H186" s="58">
        <f t="shared" si="25"/>
        <v>33.200000000000003</v>
      </c>
      <c r="I186" s="58">
        <f t="shared" si="21"/>
        <v>0</v>
      </c>
      <c r="J186" s="58">
        <f t="shared" si="25"/>
        <v>33.200000000000003</v>
      </c>
    </row>
    <row r="187" spans="1:10" x14ac:dyDescent="0.25">
      <c r="A187" s="53" t="s">
        <v>108</v>
      </c>
      <c r="B187" s="49">
        <v>14</v>
      </c>
      <c r="C187" s="50" t="s">
        <v>119</v>
      </c>
      <c r="D187" s="36">
        <v>20</v>
      </c>
      <c r="E187" s="36">
        <v>2</v>
      </c>
      <c r="F187" s="50">
        <v>7080</v>
      </c>
      <c r="G187" s="50">
        <v>500</v>
      </c>
      <c r="H187" s="58">
        <f>H188</f>
        <v>33.200000000000003</v>
      </c>
      <c r="I187" s="58">
        <f t="shared" si="21"/>
        <v>0</v>
      </c>
      <c r="J187" s="58">
        <f>J188</f>
        <v>33.200000000000003</v>
      </c>
    </row>
    <row r="188" spans="1:10" x14ac:dyDescent="0.25">
      <c r="A188" s="48" t="s">
        <v>175</v>
      </c>
      <c r="B188" s="49">
        <v>14</v>
      </c>
      <c r="C188" s="50" t="s">
        <v>119</v>
      </c>
      <c r="D188" s="36">
        <v>20</v>
      </c>
      <c r="E188" s="36">
        <v>2</v>
      </c>
      <c r="F188" s="50">
        <v>7080</v>
      </c>
      <c r="G188" s="50">
        <v>540</v>
      </c>
      <c r="H188" s="58">
        <v>33.200000000000003</v>
      </c>
      <c r="I188" s="58">
        <f t="shared" si="21"/>
        <v>0</v>
      </c>
      <c r="J188" s="58">
        <v>33.200000000000003</v>
      </c>
    </row>
    <row r="189" spans="1:10" x14ac:dyDescent="0.25">
      <c r="A189" s="43" t="s">
        <v>109</v>
      </c>
      <c r="B189" s="50"/>
      <c r="C189" s="50"/>
      <c r="D189" s="50"/>
      <c r="E189" s="50"/>
      <c r="F189" s="50"/>
      <c r="G189" s="50"/>
      <c r="H189" s="47">
        <f>H9+H61+H67+H96+H118+H170+H177</f>
        <v>51994.7</v>
      </c>
      <c r="I189" s="47">
        <f t="shared" si="21"/>
        <v>-1878.9999999999927</v>
      </c>
      <c r="J189" s="47">
        <f>J9+J61+J67+J96+J118+J170+J177</f>
        <v>50115.700000000004</v>
      </c>
    </row>
    <row r="190" spans="1:10" x14ac:dyDescent="0.25">
      <c r="J190" s="17"/>
    </row>
    <row r="191" spans="1:10" x14ac:dyDescent="0.25">
      <c r="J191" s="17"/>
    </row>
  </sheetData>
  <mergeCells count="12">
    <mergeCell ref="I1:J1"/>
    <mergeCell ref="G6:G7"/>
    <mergeCell ref="A6:A7"/>
    <mergeCell ref="B6:B7"/>
    <mergeCell ref="C6:C7"/>
    <mergeCell ref="D6:F6"/>
    <mergeCell ref="A3:J3"/>
    <mergeCell ref="A5:J5"/>
    <mergeCell ref="H6:H7"/>
    <mergeCell ref="I6:I7"/>
    <mergeCell ref="J6:J7"/>
    <mergeCell ref="E2:J2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opLeftCell="A133" workbookViewId="0">
      <selection activeCell="H45" sqref="H45"/>
    </sheetView>
  </sheetViews>
  <sheetFormatPr defaultRowHeight="15" x14ac:dyDescent="0.25"/>
  <cols>
    <col min="1" max="1" width="56" customWidth="1"/>
    <col min="2" max="2" width="4" bestFit="1" customWidth="1"/>
    <col min="3" max="3" width="3.5703125" bestFit="1" customWidth="1"/>
    <col min="4" max="4" width="5" bestFit="1" customWidth="1"/>
    <col min="5" max="5" width="4.42578125" bestFit="1" customWidth="1"/>
  </cols>
  <sheetData>
    <row r="1" spans="1:8" x14ac:dyDescent="0.25">
      <c r="G1" s="90" t="s">
        <v>240</v>
      </c>
      <c r="H1" s="84"/>
    </row>
    <row r="2" spans="1:8" ht="116.25" customHeight="1" x14ac:dyDescent="0.25">
      <c r="A2" s="3"/>
      <c r="D2" s="90"/>
      <c r="E2" s="93"/>
      <c r="F2" s="93"/>
      <c r="G2" s="90" t="s">
        <v>278</v>
      </c>
      <c r="H2" s="84"/>
    </row>
    <row r="3" spans="1:8" ht="87" customHeight="1" x14ac:dyDescent="0.25">
      <c r="A3" s="92" t="s">
        <v>229</v>
      </c>
      <c r="B3" s="93"/>
      <c r="C3" s="93"/>
      <c r="D3" s="93"/>
      <c r="E3" s="93"/>
      <c r="F3" s="93"/>
      <c r="G3" s="87"/>
      <c r="H3" s="87"/>
    </row>
    <row r="5" spans="1:8" x14ac:dyDescent="0.25">
      <c r="A5" s="88" t="s">
        <v>0</v>
      </c>
      <c r="B5" s="89"/>
      <c r="C5" s="89"/>
      <c r="D5" s="89"/>
      <c r="E5" s="89"/>
      <c r="F5" s="89"/>
      <c r="G5" s="89"/>
      <c r="H5" s="89"/>
    </row>
    <row r="6" spans="1:8" ht="25.5" customHeight="1" x14ac:dyDescent="0.25">
      <c r="A6" s="86" t="s">
        <v>40</v>
      </c>
      <c r="B6" s="85" t="s">
        <v>43</v>
      </c>
      <c r="C6" s="85"/>
      <c r="D6" s="85"/>
      <c r="E6" s="85" t="s">
        <v>44</v>
      </c>
      <c r="F6" s="78" t="s">
        <v>236</v>
      </c>
      <c r="G6" s="78" t="s">
        <v>237</v>
      </c>
      <c r="H6" s="78" t="s">
        <v>238</v>
      </c>
    </row>
    <row r="7" spans="1:8" ht="27" customHeight="1" x14ac:dyDescent="0.25">
      <c r="A7" s="86"/>
      <c r="B7" s="36" t="s">
        <v>46</v>
      </c>
      <c r="C7" s="36" t="s">
        <v>47</v>
      </c>
      <c r="D7" s="36" t="s">
        <v>48</v>
      </c>
      <c r="E7" s="85"/>
      <c r="F7" s="78"/>
      <c r="G7" s="78"/>
      <c r="H7" s="78"/>
    </row>
    <row r="8" spans="1:8" x14ac:dyDescent="0.25">
      <c r="A8" s="37">
        <v>1</v>
      </c>
      <c r="B8" s="36" t="s">
        <v>127</v>
      </c>
      <c r="C8" s="36" t="s">
        <v>146</v>
      </c>
      <c r="D8" s="36" t="s">
        <v>134</v>
      </c>
      <c r="E8" s="36" t="s">
        <v>147</v>
      </c>
      <c r="F8" s="37">
        <v>6</v>
      </c>
      <c r="G8" s="37">
        <v>7</v>
      </c>
      <c r="H8" s="37">
        <v>8</v>
      </c>
    </row>
    <row r="9" spans="1:8" s="9" customFormat="1" ht="24" x14ac:dyDescent="0.25">
      <c r="A9" s="38" t="s">
        <v>286</v>
      </c>
      <c r="B9" s="41" t="s">
        <v>119</v>
      </c>
      <c r="C9" s="41">
        <v>0</v>
      </c>
      <c r="D9" s="56" t="s">
        <v>112</v>
      </c>
      <c r="E9" s="56" t="s">
        <v>113</v>
      </c>
      <c r="F9" s="42">
        <f>F10+F14</f>
        <v>460</v>
      </c>
      <c r="G9" s="42">
        <f>H9-F9</f>
        <v>121.40000000000009</v>
      </c>
      <c r="H9" s="42">
        <f>H10+H14</f>
        <v>581.40000000000009</v>
      </c>
    </row>
    <row r="10" spans="1:8" s="10" customFormat="1" x14ac:dyDescent="0.25">
      <c r="A10" s="43" t="s">
        <v>66</v>
      </c>
      <c r="B10" s="46" t="s">
        <v>119</v>
      </c>
      <c r="C10" s="46">
        <v>1</v>
      </c>
      <c r="D10" s="55" t="s">
        <v>112</v>
      </c>
      <c r="E10" s="55" t="s">
        <v>113</v>
      </c>
      <c r="F10" s="47">
        <f>F11</f>
        <v>50</v>
      </c>
      <c r="G10" s="47">
        <f t="shared" ref="G10:G106" si="0">H10-F10</f>
        <v>-32.799999999999997</v>
      </c>
      <c r="H10" s="47">
        <f>H11</f>
        <v>17.2</v>
      </c>
    </row>
    <row r="11" spans="1:8" ht="24" x14ac:dyDescent="0.25">
      <c r="A11" s="48" t="s">
        <v>67</v>
      </c>
      <c r="B11" s="36" t="s">
        <v>119</v>
      </c>
      <c r="C11" s="36">
        <v>1</v>
      </c>
      <c r="D11" s="54">
        <v>7061</v>
      </c>
      <c r="E11" s="54" t="s">
        <v>113</v>
      </c>
      <c r="F11" s="51">
        <f>F12</f>
        <v>50</v>
      </c>
      <c r="G11" s="51">
        <f t="shared" si="0"/>
        <v>-32.799999999999997</v>
      </c>
      <c r="H11" s="51">
        <f>H12</f>
        <v>17.2</v>
      </c>
    </row>
    <row r="12" spans="1:8" x14ac:dyDescent="0.25">
      <c r="A12" s="48" t="s">
        <v>57</v>
      </c>
      <c r="B12" s="36" t="s">
        <v>119</v>
      </c>
      <c r="C12" s="36">
        <v>1</v>
      </c>
      <c r="D12" s="54">
        <v>7061</v>
      </c>
      <c r="E12" s="54">
        <v>200</v>
      </c>
      <c r="F12" s="51">
        <f>F13</f>
        <v>50</v>
      </c>
      <c r="G12" s="51">
        <f t="shared" si="0"/>
        <v>-32.799999999999997</v>
      </c>
      <c r="H12" s="51">
        <f>H13</f>
        <v>17.2</v>
      </c>
    </row>
    <row r="13" spans="1:8" ht="24" x14ac:dyDescent="0.25">
      <c r="A13" s="48" t="s">
        <v>58</v>
      </c>
      <c r="B13" s="36" t="s">
        <v>119</v>
      </c>
      <c r="C13" s="36">
        <v>1</v>
      </c>
      <c r="D13" s="54">
        <v>7061</v>
      </c>
      <c r="E13" s="54">
        <v>240</v>
      </c>
      <c r="F13" s="51">
        <v>50</v>
      </c>
      <c r="G13" s="51">
        <f t="shared" si="0"/>
        <v>-32.799999999999997</v>
      </c>
      <c r="H13" s="51">
        <v>17.2</v>
      </c>
    </row>
    <row r="14" spans="1:8" x14ac:dyDescent="0.25">
      <c r="A14" s="48" t="s">
        <v>262</v>
      </c>
      <c r="B14" s="36" t="s">
        <v>119</v>
      </c>
      <c r="C14" s="52" t="s">
        <v>117</v>
      </c>
      <c r="D14" s="50" t="s">
        <v>259</v>
      </c>
      <c r="E14" s="50" t="s">
        <v>113</v>
      </c>
      <c r="F14" s="51">
        <f>F15+F17</f>
        <v>410</v>
      </c>
      <c r="G14" s="51">
        <f t="shared" si="0"/>
        <v>154.20000000000005</v>
      </c>
      <c r="H14" s="51">
        <f>H15+H17</f>
        <v>564.20000000000005</v>
      </c>
    </row>
    <row r="15" spans="1:8" ht="24" x14ac:dyDescent="0.25">
      <c r="A15" s="48" t="s">
        <v>72</v>
      </c>
      <c r="B15" s="36" t="s">
        <v>119</v>
      </c>
      <c r="C15" s="52" t="s">
        <v>117</v>
      </c>
      <c r="D15" s="50" t="s">
        <v>259</v>
      </c>
      <c r="E15" s="50" t="s">
        <v>220</v>
      </c>
      <c r="F15" s="58">
        <f>F16</f>
        <v>392</v>
      </c>
      <c r="G15" s="51">
        <f t="shared" si="0"/>
        <v>138.70000000000005</v>
      </c>
      <c r="H15" s="58">
        <f>H16</f>
        <v>530.70000000000005</v>
      </c>
    </row>
    <row r="16" spans="1:8" x14ac:dyDescent="0.25">
      <c r="A16" s="48" t="s">
        <v>73</v>
      </c>
      <c r="B16" s="36" t="s">
        <v>119</v>
      </c>
      <c r="C16" s="52" t="s">
        <v>117</v>
      </c>
      <c r="D16" s="50" t="s">
        <v>259</v>
      </c>
      <c r="E16" s="50" t="s">
        <v>221</v>
      </c>
      <c r="F16" s="58">
        <v>392</v>
      </c>
      <c r="G16" s="51">
        <f t="shared" si="0"/>
        <v>138.70000000000005</v>
      </c>
      <c r="H16" s="58">
        <v>530.70000000000005</v>
      </c>
    </row>
    <row r="17" spans="1:8" x14ac:dyDescent="0.25">
      <c r="A17" s="48" t="s">
        <v>57</v>
      </c>
      <c r="B17" s="36" t="s">
        <v>119</v>
      </c>
      <c r="C17" s="52" t="s">
        <v>117</v>
      </c>
      <c r="D17" s="50" t="s">
        <v>259</v>
      </c>
      <c r="E17" s="50">
        <v>200</v>
      </c>
      <c r="F17" s="58">
        <f>F18</f>
        <v>18</v>
      </c>
      <c r="G17" s="51">
        <f t="shared" si="0"/>
        <v>15.5</v>
      </c>
      <c r="H17" s="58">
        <f>H18</f>
        <v>33.5</v>
      </c>
    </row>
    <row r="18" spans="1:8" ht="24" x14ac:dyDescent="0.25">
      <c r="A18" s="48" t="s">
        <v>58</v>
      </c>
      <c r="B18" s="36" t="s">
        <v>119</v>
      </c>
      <c r="C18" s="52" t="s">
        <v>117</v>
      </c>
      <c r="D18" s="50" t="s">
        <v>259</v>
      </c>
      <c r="E18" s="50">
        <v>240</v>
      </c>
      <c r="F18" s="58">
        <v>18</v>
      </c>
      <c r="G18" s="51">
        <f t="shared" si="0"/>
        <v>15.5</v>
      </c>
      <c r="H18" s="58">
        <v>33.5</v>
      </c>
    </row>
    <row r="19" spans="1:8" s="10" customFormat="1" ht="24" hidden="1" x14ac:dyDescent="0.25">
      <c r="A19" s="57" t="s">
        <v>299</v>
      </c>
      <c r="B19" s="46" t="s">
        <v>125</v>
      </c>
      <c r="C19" s="46" t="s">
        <v>115</v>
      </c>
      <c r="D19" s="55" t="s">
        <v>112</v>
      </c>
      <c r="E19" s="55" t="s">
        <v>113</v>
      </c>
      <c r="F19" s="47">
        <f t="shared" ref="F19:H21" si="1">F20</f>
        <v>0</v>
      </c>
      <c r="G19" s="47">
        <f t="shared" si="0"/>
        <v>0</v>
      </c>
      <c r="H19" s="47">
        <f t="shared" si="1"/>
        <v>0</v>
      </c>
    </row>
    <row r="20" spans="1:8" ht="36" hidden="1" x14ac:dyDescent="0.25">
      <c r="A20" s="53" t="s">
        <v>98</v>
      </c>
      <c r="B20" s="36" t="s">
        <v>125</v>
      </c>
      <c r="C20" s="36" t="s">
        <v>147</v>
      </c>
      <c r="D20" s="54" t="s">
        <v>112</v>
      </c>
      <c r="E20" s="54" t="s">
        <v>113</v>
      </c>
      <c r="F20" s="51">
        <f t="shared" si="1"/>
        <v>0</v>
      </c>
      <c r="G20" s="51">
        <f t="shared" si="0"/>
        <v>0</v>
      </c>
      <c r="H20" s="51">
        <f t="shared" si="1"/>
        <v>0</v>
      </c>
    </row>
    <row r="21" spans="1:8" ht="36" hidden="1" x14ac:dyDescent="0.25">
      <c r="A21" s="53" t="s">
        <v>99</v>
      </c>
      <c r="B21" s="36" t="s">
        <v>125</v>
      </c>
      <c r="C21" s="36" t="s">
        <v>147</v>
      </c>
      <c r="D21" s="54" t="s">
        <v>140</v>
      </c>
      <c r="E21" s="54" t="s">
        <v>113</v>
      </c>
      <c r="F21" s="51">
        <f t="shared" si="1"/>
        <v>0</v>
      </c>
      <c r="G21" s="51">
        <f t="shared" si="0"/>
        <v>0</v>
      </c>
      <c r="H21" s="51">
        <f t="shared" si="1"/>
        <v>0</v>
      </c>
    </row>
    <row r="22" spans="1:8" hidden="1" x14ac:dyDescent="0.25">
      <c r="A22" s="48" t="s">
        <v>57</v>
      </c>
      <c r="B22" s="36" t="s">
        <v>125</v>
      </c>
      <c r="C22" s="36" t="s">
        <v>147</v>
      </c>
      <c r="D22" s="54" t="s">
        <v>140</v>
      </c>
      <c r="E22" s="54" t="s">
        <v>129</v>
      </c>
      <c r="F22" s="51">
        <f>F23</f>
        <v>0</v>
      </c>
      <c r="G22" s="51">
        <f t="shared" si="0"/>
        <v>0</v>
      </c>
      <c r="H22" s="51">
        <f>H23</f>
        <v>0</v>
      </c>
    </row>
    <row r="23" spans="1:8" ht="24" hidden="1" x14ac:dyDescent="0.25">
      <c r="A23" s="48" t="s">
        <v>58</v>
      </c>
      <c r="B23" s="36" t="s">
        <v>125</v>
      </c>
      <c r="C23" s="36" t="s">
        <v>147</v>
      </c>
      <c r="D23" s="54" t="s">
        <v>140</v>
      </c>
      <c r="E23" s="54" t="s">
        <v>130</v>
      </c>
      <c r="F23" s="51">
        <v>0</v>
      </c>
      <c r="G23" s="51">
        <f t="shared" si="0"/>
        <v>0</v>
      </c>
      <c r="H23" s="51">
        <v>0</v>
      </c>
    </row>
    <row r="24" spans="1:8" s="9" customFormat="1" ht="24" x14ac:dyDescent="0.25">
      <c r="A24" s="59" t="s">
        <v>290</v>
      </c>
      <c r="B24" s="41" t="s">
        <v>123</v>
      </c>
      <c r="C24" s="41">
        <v>0</v>
      </c>
      <c r="D24" s="40" t="s">
        <v>112</v>
      </c>
      <c r="E24" s="40" t="s">
        <v>113</v>
      </c>
      <c r="F24" s="42">
        <f>F25</f>
        <v>4265.6000000000004</v>
      </c>
      <c r="G24" s="42">
        <f t="shared" si="0"/>
        <v>-1490.4000000000005</v>
      </c>
      <c r="H24" s="42">
        <f>H25</f>
        <v>2775.2</v>
      </c>
    </row>
    <row r="25" spans="1:8" s="10" customFormat="1" ht="24" x14ac:dyDescent="0.25">
      <c r="A25" s="57" t="s">
        <v>85</v>
      </c>
      <c r="B25" s="46" t="s">
        <v>123</v>
      </c>
      <c r="C25" s="46">
        <v>1</v>
      </c>
      <c r="D25" s="45" t="s">
        <v>112</v>
      </c>
      <c r="E25" s="45" t="s">
        <v>113</v>
      </c>
      <c r="F25" s="47">
        <f>F26+F34</f>
        <v>4265.6000000000004</v>
      </c>
      <c r="G25" s="47">
        <f t="shared" si="0"/>
        <v>-1490.4000000000005</v>
      </c>
      <c r="H25" s="47">
        <f>H26+H34</f>
        <v>2775.2</v>
      </c>
    </row>
    <row r="26" spans="1:8" ht="60" x14ac:dyDescent="0.25">
      <c r="A26" s="53" t="s">
        <v>86</v>
      </c>
      <c r="B26" s="36" t="s">
        <v>123</v>
      </c>
      <c r="C26" s="52">
        <v>1</v>
      </c>
      <c r="D26" s="50">
        <v>5604</v>
      </c>
      <c r="E26" s="50" t="s">
        <v>113</v>
      </c>
      <c r="F26" s="51">
        <f>F27</f>
        <v>3546.6</v>
      </c>
      <c r="G26" s="51">
        <f t="shared" si="0"/>
        <v>-1487.5</v>
      </c>
      <c r="H26" s="51">
        <f>H27</f>
        <v>2059.1</v>
      </c>
    </row>
    <row r="27" spans="1:8" ht="24" x14ac:dyDescent="0.25">
      <c r="A27" s="53" t="s">
        <v>72</v>
      </c>
      <c r="B27" s="36" t="s">
        <v>123</v>
      </c>
      <c r="C27" s="52">
        <v>1</v>
      </c>
      <c r="D27" s="50">
        <v>5604</v>
      </c>
      <c r="E27" s="50">
        <v>100</v>
      </c>
      <c r="F27" s="51">
        <f>F28</f>
        <v>3546.6</v>
      </c>
      <c r="G27" s="51">
        <f t="shared" si="0"/>
        <v>-1487.5</v>
      </c>
      <c r="H27" s="51">
        <f>H28</f>
        <v>2059.1</v>
      </c>
    </row>
    <row r="28" spans="1:8" x14ac:dyDescent="0.25">
      <c r="A28" s="53" t="s">
        <v>73</v>
      </c>
      <c r="B28" s="36" t="s">
        <v>123</v>
      </c>
      <c r="C28" s="52">
        <v>1</v>
      </c>
      <c r="D28" s="50">
        <v>5604</v>
      </c>
      <c r="E28" s="50">
        <v>110</v>
      </c>
      <c r="F28" s="51">
        <f>3700-153.4</f>
        <v>3546.6</v>
      </c>
      <c r="G28" s="51">
        <f t="shared" si="0"/>
        <v>-1487.5</v>
      </c>
      <c r="H28" s="51">
        <f>2047.6+11.5</f>
        <v>2059.1</v>
      </c>
    </row>
    <row r="29" spans="1:8" s="9" customFormat="1" ht="24" hidden="1" x14ac:dyDescent="0.25">
      <c r="A29" s="59" t="s">
        <v>299</v>
      </c>
      <c r="B29" s="41" t="s">
        <v>125</v>
      </c>
      <c r="C29" s="41">
        <v>0</v>
      </c>
      <c r="D29" s="40" t="s">
        <v>112</v>
      </c>
      <c r="E29" s="40" t="s">
        <v>113</v>
      </c>
      <c r="F29" s="60">
        <f>F30</f>
        <v>0</v>
      </c>
      <c r="G29" s="60">
        <f t="shared" si="0"/>
        <v>0</v>
      </c>
      <c r="H29" s="60">
        <f>H30</f>
        <v>0</v>
      </c>
    </row>
    <row r="30" spans="1:8" s="10" customFormat="1" ht="36" hidden="1" x14ac:dyDescent="0.25">
      <c r="A30" s="57" t="s">
        <v>98</v>
      </c>
      <c r="B30" s="46" t="s">
        <v>125</v>
      </c>
      <c r="C30" s="61">
        <v>5</v>
      </c>
      <c r="D30" s="45" t="s">
        <v>112</v>
      </c>
      <c r="E30" s="45" t="s">
        <v>113</v>
      </c>
      <c r="F30" s="62">
        <f t="shared" ref="F30:H31" si="2">F31</f>
        <v>0</v>
      </c>
      <c r="G30" s="62">
        <f t="shared" si="0"/>
        <v>0</v>
      </c>
      <c r="H30" s="62">
        <f t="shared" si="2"/>
        <v>0</v>
      </c>
    </row>
    <row r="31" spans="1:8" ht="36" hidden="1" x14ac:dyDescent="0.25">
      <c r="A31" s="53" t="s">
        <v>99</v>
      </c>
      <c r="B31" s="36" t="s">
        <v>125</v>
      </c>
      <c r="C31" s="52">
        <v>5</v>
      </c>
      <c r="D31" s="50">
        <v>2108</v>
      </c>
      <c r="E31" s="50" t="s">
        <v>112</v>
      </c>
      <c r="F31" s="58">
        <f t="shared" si="2"/>
        <v>0</v>
      </c>
      <c r="G31" s="58">
        <f t="shared" si="0"/>
        <v>0</v>
      </c>
      <c r="H31" s="58">
        <f t="shared" si="2"/>
        <v>0</v>
      </c>
    </row>
    <row r="32" spans="1:8" hidden="1" x14ac:dyDescent="0.25">
      <c r="A32" s="48" t="s">
        <v>57</v>
      </c>
      <c r="B32" s="36" t="s">
        <v>125</v>
      </c>
      <c r="C32" s="52">
        <v>5</v>
      </c>
      <c r="D32" s="50">
        <v>2108</v>
      </c>
      <c r="E32" s="50">
        <v>200</v>
      </c>
      <c r="F32" s="58">
        <f>F33</f>
        <v>0</v>
      </c>
      <c r="G32" s="58">
        <f t="shared" si="0"/>
        <v>0</v>
      </c>
      <c r="H32" s="58">
        <f>H33</f>
        <v>0</v>
      </c>
    </row>
    <row r="33" spans="1:8" ht="24" hidden="1" x14ac:dyDescent="0.25">
      <c r="A33" s="48" t="s">
        <v>58</v>
      </c>
      <c r="B33" s="36" t="s">
        <v>125</v>
      </c>
      <c r="C33" s="52">
        <v>5</v>
      </c>
      <c r="D33" s="50">
        <v>2108</v>
      </c>
      <c r="E33" s="50">
        <v>240</v>
      </c>
      <c r="F33" s="58">
        <v>0</v>
      </c>
      <c r="G33" s="58">
        <f t="shared" si="0"/>
        <v>0</v>
      </c>
      <c r="H33" s="58">
        <v>0</v>
      </c>
    </row>
    <row r="34" spans="1:8" ht="24" x14ac:dyDescent="0.25">
      <c r="A34" s="53" t="s">
        <v>222</v>
      </c>
      <c r="B34" s="36" t="s">
        <v>123</v>
      </c>
      <c r="C34" s="52" t="s">
        <v>117</v>
      </c>
      <c r="D34" s="50" t="s">
        <v>219</v>
      </c>
      <c r="E34" s="50" t="s">
        <v>113</v>
      </c>
      <c r="F34" s="58">
        <f>F35</f>
        <v>719</v>
      </c>
      <c r="G34" s="58">
        <f t="shared" si="0"/>
        <v>-2.8999999999999773</v>
      </c>
      <c r="H34" s="58">
        <f>H35</f>
        <v>716.1</v>
      </c>
    </row>
    <row r="35" spans="1:8" ht="24" x14ac:dyDescent="0.25">
      <c r="A35" s="53" t="s">
        <v>72</v>
      </c>
      <c r="B35" s="36" t="s">
        <v>123</v>
      </c>
      <c r="C35" s="52" t="s">
        <v>117</v>
      </c>
      <c r="D35" s="50" t="s">
        <v>219</v>
      </c>
      <c r="E35" s="50" t="s">
        <v>220</v>
      </c>
      <c r="F35" s="58">
        <f>F36</f>
        <v>719</v>
      </c>
      <c r="G35" s="58">
        <f t="shared" si="0"/>
        <v>-2.8999999999999773</v>
      </c>
      <c r="H35" s="58">
        <f>H36</f>
        <v>716.1</v>
      </c>
    </row>
    <row r="36" spans="1:8" x14ac:dyDescent="0.25">
      <c r="A36" s="53" t="s">
        <v>73</v>
      </c>
      <c r="B36" s="36" t="s">
        <v>123</v>
      </c>
      <c r="C36" s="52" t="s">
        <v>117</v>
      </c>
      <c r="D36" s="50" t="s">
        <v>219</v>
      </c>
      <c r="E36" s="50" t="s">
        <v>221</v>
      </c>
      <c r="F36" s="58">
        <f>669+50</f>
        <v>719</v>
      </c>
      <c r="G36" s="58">
        <f t="shared" si="0"/>
        <v>-2.8999999999999773</v>
      </c>
      <c r="H36" s="58">
        <v>716.1</v>
      </c>
    </row>
    <row r="37" spans="1:8" s="9" customFormat="1" ht="36" x14ac:dyDescent="0.25">
      <c r="A37" s="59" t="s">
        <v>294</v>
      </c>
      <c r="B37" s="41">
        <v>12</v>
      </c>
      <c r="C37" s="41">
        <v>0</v>
      </c>
      <c r="D37" s="40" t="s">
        <v>112</v>
      </c>
      <c r="E37" s="40" t="s">
        <v>113</v>
      </c>
      <c r="F37" s="42">
        <f>F38+F48+F52+F58</f>
        <v>6243.4</v>
      </c>
      <c r="G37" s="42">
        <f t="shared" si="0"/>
        <v>-300.99999999999909</v>
      </c>
      <c r="H37" s="42">
        <f>H38+H48+H52+H58</f>
        <v>5942.4000000000005</v>
      </c>
    </row>
    <row r="38" spans="1:8" s="9" customFormat="1" ht="24" x14ac:dyDescent="0.25">
      <c r="A38" s="53" t="s">
        <v>217</v>
      </c>
      <c r="B38" s="46" t="s">
        <v>139</v>
      </c>
      <c r="C38" s="46" t="s">
        <v>117</v>
      </c>
      <c r="D38" s="45" t="s">
        <v>112</v>
      </c>
      <c r="E38" s="45" t="s">
        <v>113</v>
      </c>
      <c r="F38" s="51">
        <f>F39+F45+F42</f>
        <v>2282.1999999999998</v>
      </c>
      <c r="G38" s="51">
        <f t="shared" si="0"/>
        <v>-104.89999999999964</v>
      </c>
      <c r="H38" s="51">
        <f>H39+H45+H42</f>
        <v>2177.3000000000002</v>
      </c>
    </row>
    <row r="39" spans="1:8" s="9" customFormat="1" ht="36" x14ac:dyDescent="0.25">
      <c r="A39" s="53" t="s">
        <v>295</v>
      </c>
      <c r="B39" s="36" t="s">
        <v>139</v>
      </c>
      <c r="C39" s="36" t="s">
        <v>117</v>
      </c>
      <c r="D39" s="50" t="s">
        <v>140</v>
      </c>
      <c r="E39" s="50" t="s">
        <v>113</v>
      </c>
      <c r="F39" s="51">
        <f>F40</f>
        <v>726.9</v>
      </c>
      <c r="G39" s="51">
        <f t="shared" si="0"/>
        <v>-92</v>
      </c>
      <c r="H39" s="51">
        <f>H40</f>
        <v>634.9</v>
      </c>
    </row>
    <row r="40" spans="1:8" s="9" customFormat="1" x14ac:dyDescent="0.25">
      <c r="A40" s="53" t="s">
        <v>57</v>
      </c>
      <c r="B40" s="36" t="s">
        <v>139</v>
      </c>
      <c r="C40" s="36" t="s">
        <v>117</v>
      </c>
      <c r="D40" s="50" t="s">
        <v>140</v>
      </c>
      <c r="E40" s="50" t="s">
        <v>129</v>
      </c>
      <c r="F40" s="51">
        <f>F41</f>
        <v>726.9</v>
      </c>
      <c r="G40" s="51">
        <f t="shared" si="0"/>
        <v>-92</v>
      </c>
      <c r="H40" s="51">
        <f>H41</f>
        <v>634.9</v>
      </c>
    </row>
    <row r="41" spans="1:8" s="9" customFormat="1" ht="24" x14ac:dyDescent="0.25">
      <c r="A41" s="53" t="s">
        <v>218</v>
      </c>
      <c r="B41" s="36" t="s">
        <v>139</v>
      </c>
      <c r="C41" s="36" t="s">
        <v>117</v>
      </c>
      <c r="D41" s="50" t="s">
        <v>140</v>
      </c>
      <c r="E41" s="50" t="s">
        <v>130</v>
      </c>
      <c r="F41" s="51">
        <f>500-66+292.9</f>
        <v>726.9</v>
      </c>
      <c r="G41" s="51">
        <f t="shared" si="0"/>
        <v>-92</v>
      </c>
      <c r="H41" s="51">
        <v>634.9</v>
      </c>
    </row>
    <row r="42" spans="1:8" s="9" customFormat="1" ht="72" x14ac:dyDescent="0.25">
      <c r="A42" s="53" t="s">
        <v>245</v>
      </c>
      <c r="B42" s="36" t="s">
        <v>139</v>
      </c>
      <c r="C42" s="36" t="s">
        <v>117</v>
      </c>
      <c r="D42" s="50" t="s">
        <v>244</v>
      </c>
      <c r="E42" s="50" t="s">
        <v>113</v>
      </c>
      <c r="F42" s="51">
        <f>F43</f>
        <v>1474.7</v>
      </c>
      <c r="G42" s="51">
        <f t="shared" si="0"/>
        <v>-9.5</v>
      </c>
      <c r="H42" s="51">
        <f>H43</f>
        <v>1465.2</v>
      </c>
    </row>
    <row r="43" spans="1:8" s="9" customFormat="1" x14ac:dyDescent="0.25">
      <c r="A43" s="53" t="s">
        <v>57</v>
      </c>
      <c r="B43" s="36" t="s">
        <v>139</v>
      </c>
      <c r="C43" s="36" t="s">
        <v>117</v>
      </c>
      <c r="D43" s="50" t="s">
        <v>244</v>
      </c>
      <c r="E43" s="50" t="s">
        <v>129</v>
      </c>
      <c r="F43" s="51">
        <f>F44</f>
        <v>1474.7</v>
      </c>
      <c r="G43" s="51">
        <f t="shared" si="0"/>
        <v>-9.5</v>
      </c>
      <c r="H43" s="51">
        <f>H44</f>
        <v>1465.2</v>
      </c>
    </row>
    <row r="44" spans="1:8" s="9" customFormat="1" ht="24" x14ac:dyDescent="0.25">
      <c r="A44" s="53" t="s">
        <v>218</v>
      </c>
      <c r="B44" s="36" t="s">
        <v>139</v>
      </c>
      <c r="C44" s="36" t="s">
        <v>117</v>
      </c>
      <c r="D44" s="50" t="s">
        <v>244</v>
      </c>
      <c r="E44" s="50" t="s">
        <v>130</v>
      </c>
      <c r="F44" s="51">
        <v>1474.7</v>
      </c>
      <c r="G44" s="51">
        <f t="shared" si="0"/>
        <v>-9.5</v>
      </c>
      <c r="H44" s="51">
        <f>1474.7-9.5</f>
        <v>1465.2</v>
      </c>
    </row>
    <row r="45" spans="1:8" s="9" customFormat="1" ht="24" x14ac:dyDescent="0.25">
      <c r="A45" s="53" t="s">
        <v>67</v>
      </c>
      <c r="B45" s="36" t="s">
        <v>139</v>
      </c>
      <c r="C45" s="36" t="s">
        <v>117</v>
      </c>
      <c r="D45" s="50" t="s">
        <v>128</v>
      </c>
      <c r="E45" s="50" t="s">
        <v>113</v>
      </c>
      <c r="F45" s="51">
        <f t="shared" ref="F45:H45" si="3">F46</f>
        <v>80.599999999999994</v>
      </c>
      <c r="G45" s="51">
        <f t="shared" si="0"/>
        <v>-3.3999999999999915</v>
      </c>
      <c r="H45" s="51">
        <f t="shared" si="3"/>
        <v>77.2</v>
      </c>
    </row>
    <row r="46" spans="1:8" s="9" customFormat="1" x14ac:dyDescent="0.25">
      <c r="A46" s="53" t="s">
        <v>57</v>
      </c>
      <c r="B46" s="36" t="s">
        <v>139</v>
      </c>
      <c r="C46" s="36" t="s">
        <v>117</v>
      </c>
      <c r="D46" s="50" t="s">
        <v>128</v>
      </c>
      <c r="E46" s="50" t="s">
        <v>129</v>
      </c>
      <c r="F46" s="51">
        <f>F47</f>
        <v>80.599999999999994</v>
      </c>
      <c r="G46" s="51">
        <f t="shared" si="0"/>
        <v>-3.3999999999999915</v>
      </c>
      <c r="H46" s="51">
        <f>H47</f>
        <v>77.2</v>
      </c>
    </row>
    <row r="47" spans="1:8" s="9" customFormat="1" ht="24" x14ac:dyDescent="0.25">
      <c r="A47" s="53" t="s">
        <v>218</v>
      </c>
      <c r="B47" s="36" t="s">
        <v>139</v>
      </c>
      <c r="C47" s="36" t="s">
        <v>117</v>
      </c>
      <c r="D47" s="50" t="s">
        <v>128</v>
      </c>
      <c r="E47" s="50" t="s">
        <v>130</v>
      </c>
      <c r="F47" s="51">
        <f>14.6+66</f>
        <v>80.599999999999994</v>
      </c>
      <c r="G47" s="51">
        <f t="shared" si="0"/>
        <v>-3.3999999999999915</v>
      </c>
      <c r="H47" s="51">
        <f>67.7+9.5</f>
        <v>77.2</v>
      </c>
    </row>
    <row r="48" spans="1:8" s="10" customFormat="1" ht="24" x14ac:dyDescent="0.25">
      <c r="A48" s="57" t="s">
        <v>141</v>
      </c>
      <c r="B48" s="46" t="s">
        <v>139</v>
      </c>
      <c r="C48" s="46" t="s">
        <v>127</v>
      </c>
      <c r="D48" s="45" t="s">
        <v>112</v>
      </c>
      <c r="E48" s="45" t="s">
        <v>113</v>
      </c>
      <c r="F48" s="47">
        <f>F49</f>
        <v>468.00000000000011</v>
      </c>
      <c r="G48" s="47">
        <f t="shared" si="0"/>
        <v>0.39999999999986358</v>
      </c>
      <c r="H48" s="47">
        <f>H49</f>
        <v>468.4</v>
      </c>
    </row>
    <row r="49" spans="1:8" ht="36" x14ac:dyDescent="0.25">
      <c r="A49" s="53" t="s">
        <v>295</v>
      </c>
      <c r="B49" s="36" t="s">
        <v>139</v>
      </c>
      <c r="C49" s="36" t="s">
        <v>127</v>
      </c>
      <c r="D49" s="50" t="s">
        <v>140</v>
      </c>
      <c r="E49" s="50" t="s">
        <v>113</v>
      </c>
      <c r="F49" s="51">
        <f>F50</f>
        <v>468.00000000000011</v>
      </c>
      <c r="G49" s="51">
        <f t="shared" si="0"/>
        <v>0.39999999999986358</v>
      </c>
      <c r="H49" s="51">
        <f>H50</f>
        <v>468.4</v>
      </c>
    </row>
    <row r="50" spans="1:8" x14ac:dyDescent="0.25">
      <c r="A50" s="53" t="s">
        <v>57</v>
      </c>
      <c r="B50" s="36" t="s">
        <v>139</v>
      </c>
      <c r="C50" s="36" t="s">
        <v>127</v>
      </c>
      <c r="D50" s="50" t="s">
        <v>140</v>
      </c>
      <c r="E50" s="50" t="s">
        <v>129</v>
      </c>
      <c r="F50" s="51">
        <f>F51</f>
        <v>468.00000000000011</v>
      </c>
      <c r="G50" s="51">
        <f t="shared" si="0"/>
        <v>0.39999999999986358</v>
      </c>
      <c r="H50" s="51">
        <f>H51</f>
        <v>468.4</v>
      </c>
    </row>
    <row r="51" spans="1:8" ht="24" x14ac:dyDescent="0.25">
      <c r="A51" s="48" t="s">
        <v>58</v>
      </c>
      <c r="B51" s="36" t="s">
        <v>139</v>
      </c>
      <c r="C51" s="36" t="s">
        <v>127</v>
      </c>
      <c r="D51" s="50" t="s">
        <v>140</v>
      </c>
      <c r="E51" s="50" t="s">
        <v>130</v>
      </c>
      <c r="F51" s="51">
        <f>1360.9-600-292.9</f>
        <v>468.00000000000011</v>
      </c>
      <c r="G51" s="51">
        <f t="shared" si="0"/>
        <v>0.39999999999986358</v>
      </c>
      <c r="H51" s="51">
        <v>468.4</v>
      </c>
    </row>
    <row r="52" spans="1:8" s="10" customFormat="1" ht="24" x14ac:dyDescent="0.25">
      <c r="A52" s="57" t="s">
        <v>94</v>
      </c>
      <c r="B52" s="46">
        <v>12</v>
      </c>
      <c r="C52" s="46">
        <v>4</v>
      </c>
      <c r="D52" s="45" t="s">
        <v>112</v>
      </c>
      <c r="E52" s="45" t="s">
        <v>113</v>
      </c>
      <c r="F52" s="47">
        <f>F53</f>
        <v>3213.2</v>
      </c>
      <c r="G52" s="47">
        <f t="shared" si="0"/>
        <v>-130.29999999999973</v>
      </c>
      <c r="H52" s="47">
        <f>H53</f>
        <v>3082.9</v>
      </c>
    </row>
    <row r="53" spans="1:8" ht="36" x14ac:dyDescent="0.25">
      <c r="A53" s="53" t="s">
        <v>296</v>
      </c>
      <c r="B53" s="36">
        <v>12</v>
      </c>
      <c r="C53" s="52">
        <v>4</v>
      </c>
      <c r="D53" s="50">
        <v>2108</v>
      </c>
      <c r="E53" s="50" t="s">
        <v>113</v>
      </c>
      <c r="F53" s="51">
        <f>F56+F54</f>
        <v>3213.2</v>
      </c>
      <c r="G53" s="51">
        <f t="shared" si="0"/>
        <v>-130.29999999999973</v>
      </c>
      <c r="H53" s="51">
        <f>H56+H54</f>
        <v>3082.9</v>
      </c>
    </row>
    <row r="54" spans="1:8" hidden="1" x14ac:dyDescent="0.25">
      <c r="A54" s="53" t="s">
        <v>57</v>
      </c>
      <c r="B54" s="36">
        <v>12</v>
      </c>
      <c r="C54" s="52">
        <v>4</v>
      </c>
      <c r="D54" s="50">
        <v>2108</v>
      </c>
      <c r="E54" s="50" t="s">
        <v>129</v>
      </c>
      <c r="F54" s="51">
        <f>F55</f>
        <v>0</v>
      </c>
      <c r="G54" s="51">
        <f t="shared" si="0"/>
        <v>0</v>
      </c>
      <c r="H54" s="51">
        <f>H55</f>
        <v>0</v>
      </c>
    </row>
    <row r="55" spans="1:8" ht="24" hidden="1" x14ac:dyDescent="0.25">
      <c r="A55" s="48" t="s">
        <v>58</v>
      </c>
      <c r="B55" s="36">
        <v>12</v>
      </c>
      <c r="C55" s="52">
        <v>4</v>
      </c>
      <c r="D55" s="50">
        <v>2108</v>
      </c>
      <c r="E55" s="50" t="s">
        <v>130</v>
      </c>
      <c r="F55" s="51">
        <v>0</v>
      </c>
      <c r="G55" s="51">
        <f t="shared" si="0"/>
        <v>0</v>
      </c>
      <c r="H55" s="51">
        <v>0</v>
      </c>
    </row>
    <row r="56" spans="1:8" x14ac:dyDescent="0.25">
      <c r="A56" s="53" t="s">
        <v>59</v>
      </c>
      <c r="B56" s="36">
        <v>12</v>
      </c>
      <c r="C56" s="52">
        <v>4</v>
      </c>
      <c r="D56" s="50">
        <v>2108</v>
      </c>
      <c r="E56" s="50">
        <v>800</v>
      </c>
      <c r="F56" s="51">
        <f>F57</f>
        <v>3213.2</v>
      </c>
      <c r="G56" s="51">
        <f t="shared" si="0"/>
        <v>-130.29999999999973</v>
      </c>
      <c r="H56" s="51">
        <f>H57</f>
        <v>3082.9</v>
      </c>
    </row>
    <row r="57" spans="1:8" ht="36" x14ac:dyDescent="0.25">
      <c r="A57" s="53" t="s">
        <v>95</v>
      </c>
      <c r="B57" s="36">
        <v>12</v>
      </c>
      <c r="C57" s="52">
        <v>4</v>
      </c>
      <c r="D57" s="50">
        <v>2108</v>
      </c>
      <c r="E57" s="50">
        <v>810</v>
      </c>
      <c r="F57" s="51">
        <f>3569.2-56-300</f>
        <v>3213.2</v>
      </c>
      <c r="G57" s="51">
        <f t="shared" si="0"/>
        <v>-130.29999999999973</v>
      </c>
      <c r="H57" s="51">
        <v>3082.9</v>
      </c>
    </row>
    <row r="58" spans="1:8" ht="24" x14ac:dyDescent="0.25">
      <c r="A58" s="57" t="s">
        <v>258</v>
      </c>
      <c r="B58" s="46" t="s">
        <v>139</v>
      </c>
      <c r="C58" s="61" t="s">
        <v>153</v>
      </c>
      <c r="D58" s="45" t="s">
        <v>112</v>
      </c>
      <c r="E58" s="45" t="s">
        <v>113</v>
      </c>
      <c r="F58" s="47">
        <f t="shared" ref="F58:H59" si="4">F59</f>
        <v>280</v>
      </c>
      <c r="G58" s="47">
        <f t="shared" si="0"/>
        <v>-66.199999999999989</v>
      </c>
      <c r="H58" s="47">
        <f t="shared" si="4"/>
        <v>213.8</v>
      </c>
    </row>
    <row r="59" spans="1:8" x14ac:dyDescent="0.25">
      <c r="A59" s="53" t="s">
        <v>70</v>
      </c>
      <c r="B59" s="36" t="s">
        <v>139</v>
      </c>
      <c r="C59" s="52" t="s">
        <v>153</v>
      </c>
      <c r="D59" s="50" t="s">
        <v>120</v>
      </c>
      <c r="E59" s="50" t="s">
        <v>113</v>
      </c>
      <c r="F59" s="51">
        <f t="shared" si="4"/>
        <v>280</v>
      </c>
      <c r="G59" s="51">
        <f t="shared" si="0"/>
        <v>-66.199999999999989</v>
      </c>
      <c r="H59" s="51">
        <f t="shared" si="4"/>
        <v>213.8</v>
      </c>
    </row>
    <row r="60" spans="1:8" x14ac:dyDescent="0.25">
      <c r="A60" s="53" t="s">
        <v>57</v>
      </c>
      <c r="B60" s="36" t="s">
        <v>139</v>
      </c>
      <c r="C60" s="52" t="s">
        <v>153</v>
      </c>
      <c r="D60" s="50" t="s">
        <v>120</v>
      </c>
      <c r="E60" s="50" t="s">
        <v>129</v>
      </c>
      <c r="F60" s="51">
        <f>F61</f>
        <v>280</v>
      </c>
      <c r="G60" s="51">
        <f t="shared" si="0"/>
        <v>-66.199999999999989</v>
      </c>
      <c r="H60" s="51">
        <f>H61</f>
        <v>213.8</v>
      </c>
    </row>
    <row r="61" spans="1:8" ht="24" x14ac:dyDescent="0.25">
      <c r="A61" s="53" t="s">
        <v>218</v>
      </c>
      <c r="B61" s="36" t="s">
        <v>139</v>
      </c>
      <c r="C61" s="52" t="s">
        <v>153</v>
      </c>
      <c r="D61" s="50" t="s">
        <v>120</v>
      </c>
      <c r="E61" s="50" t="s">
        <v>130</v>
      </c>
      <c r="F61" s="51">
        <v>280</v>
      </c>
      <c r="G61" s="51">
        <f t="shared" si="0"/>
        <v>-66.199999999999989</v>
      </c>
      <c r="H61" s="51">
        <v>213.8</v>
      </c>
    </row>
    <row r="62" spans="1:8" s="9" customFormat="1" ht="36" x14ac:dyDescent="0.25">
      <c r="A62" s="38" t="s">
        <v>287</v>
      </c>
      <c r="B62" s="41">
        <v>13</v>
      </c>
      <c r="C62" s="41">
        <v>0</v>
      </c>
      <c r="D62" s="56" t="s">
        <v>112</v>
      </c>
      <c r="E62" s="56" t="s">
        <v>113</v>
      </c>
      <c r="F62" s="42">
        <f>F63+F78</f>
        <v>428.3</v>
      </c>
      <c r="G62" s="42">
        <f t="shared" si="0"/>
        <v>34.699999999999989</v>
      </c>
      <c r="H62" s="42">
        <f>H63+H78</f>
        <v>463</v>
      </c>
    </row>
    <row r="63" spans="1:8" s="9" customFormat="1" x14ac:dyDescent="0.25">
      <c r="A63" s="57" t="s">
        <v>148</v>
      </c>
      <c r="B63" s="46">
        <v>13</v>
      </c>
      <c r="C63" s="46">
        <v>1</v>
      </c>
      <c r="D63" s="45" t="s">
        <v>112</v>
      </c>
      <c r="E63" s="45" t="s">
        <v>113</v>
      </c>
      <c r="F63" s="47">
        <f>F72</f>
        <v>102</v>
      </c>
      <c r="G63" s="47">
        <f t="shared" si="0"/>
        <v>34.699999999999989</v>
      </c>
      <c r="H63" s="47">
        <f>H72+H64+H67+H75</f>
        <v>136.69999999999999</v>
      </c>
    </row>
    <row r="64" spans="1:8" s="9" customFormat="1" x14ac:dyDescent="0.25">
      <c r="A64" s="48" t="s">
        <v>310</v>
      </c>
      <c r="B64" s="36" t="s">
        <v>126</v>
      </c>
      <c r="C64" s="36" t="s">
        <v>117</v>
      </c>
      <c r="D64" s="50" t="s">
        <v>140</v>
      </c>
      <c r="E64" s="50" t="s">
        <v>113</v>
      </c>
      <c r="F64" s="51">
        <f>F65</f>
        <v>0</v>
      </c>
      <c r="G64" s="51">
        <f t="shared" si="0"/>
        <v>6.2</v>
      </c>
      <c r="H64" s="51">
        <f>H65</f>
        <v>6.2</v>
      </c>
    </row>
    <row r="65" spans="1:8" s="9" customFormat="1" ht="24" x14ac:dyDescent="0.25">
      <c r="A65" s="48" t="s">
        <v>52</v>
      </c>
      <c r="B65" s="36" t="s">
        <v>126</v>
      </c>
      <c r="C65" s="36" t="s">
        <v>117</v>
      </c>
      <c r="D65" s="50" t="s">
        <v>140</v>
      </c>
      <c r="E65" s="50" t="s">
        <v>220</v>
      </c>
      <c r="F65" s="51">
        <f>F66</f>
        <v>0</v>
      </c>
      <c r="G65" s="51">
        <f t="shared" si="0"/>
        <v>6.2</v>
      </c>
      <c r="H65" s="51">
        <f>H66</f>
        <v>6.2</v>
      </c>
    </row>
    <row r="66" spans="1:8" s="9" customFormat="1" x14ac:dyDescent="0.25">
      <c r="A66" s="53" t="s">
        <v>73</v>
      </c>
      <c r="B66" s="36" t="s">
        <v>126</v>
      </c>
      <c r="C66" s="36" t="s">
        <v>117</v>
      </c>
      <c r="D66" s="50" t="s">
        <v>140</v>
      </c>
      <c r="E66" s="50" t="s">
        <v>221</v>
      </c>
      <c r="F66" s="51">
        <v>0</v>
      </c>
      <c r="G66" s="51">
        <f t="shared" si="0"/>
        <v>6.2</v>
      </c>
      <c r="H66" s="51">
        <v>6.2</v>
      </c>
    </row>
    <row r="67" spans="1:8" s="9" customFormat="1" ht="60" x14ac:dyDescent="0.25">
      <c r="A67" s="48" t="s">
        <v>315</v>
      </c>
      <c r="B67" s="36" t="s">
        <v>126</v>
      </c>
      <c r="C67" s="36" t="s">
        <v>117</v>
      </c>
      <c r="D67" s="50" t="s">
        <v>314</v>
      </c>
      <c r="E67" s="50" t="s">
        <v>113</v>
      </c>
      <c r="F67" s="51">
        <f>F68+F70</f>
        <v>0</v>
      </c>
      <c r="G67" s="51">
        <f t="shared" si="0"/>
        <v>20</v>
      </c>
      <c r="H67" s="51">
        <f>H68+H70</f>
        <v>20</v>
      </c>
    </row>
    <row r="68" spans="1:8" s="9" customFormat="1" ht="24" x14ac:dyDescent="0.25">
      <c r="A68" s="48" t="s">
        <v>52</v>
      </c>
      <c r="B68" s="36" t="s">
        <v>126</v>
      </c>
      <c r="C68" s="36" t="s">
        <v>117</v>
      </c>
      <c r="D68" s="50" t="s">
        <v>314</v>
      </c>
      <c r="E68" s="50" t="s">
        <v>220</v>
      </c>
      <c r="F68" s="51">
        <f>F69</f>
        <v>0</v>
      </c>
      <c r="G68" s="51">
        <f t="shared" si="0"/>
        <v>15</v>
      </c>
      <c r="H68" s="51">
        <f>H69</f>
        <v>15</v>
      </c>
    </row>
    <row r="69" spans="1:8" s="9" customFormat="1" x14ac:dyDescent="0.25">
      <c r="A69" s="53" t="s">
        <v>73</v>
      </c>
      <c r="B69" s="36" t="s">
        <v>126</v>
      </c>
      <c r="C69" s="36" t="s">
        <v>117</v>
      </c>
      <c r="D69" s="50" t="s">
        <v>314</v>
      </c>
      <c r="E69" s="50" t="s">
        <v>221</v>
      </c>
      <c r="F69" s="51">
        <v>0</v>
      </c>
      <c r="G69" s="51">
        <f t="shared" si="0"/>
        <v>15</v>
      </c>
      <c r="H69" s="51">
        <v>15</v>
      </c>
    </row>
    <row r="70" spans="1:8" s="9" customFormat="1" x14ac:dyDescent="0.25">
      <c r="A70" s="48" t="s">
        <v>57</v>
      </c>
      <c r="B70" s="36" t="s">
        <v>126</v>
      </c>
      <c r="C70" s="36" t="s">
        <v>117</v>
      </c>
      <c r="D70" s="50" t="s">
        <v>314</v>
      </c>
      <c r="E70" s="50" t="s">
        <v>129</v>
      </c>
      <c r="F70" s="51">
        <f>F71</f>
        <v>0</v>
      </c>
      <c r="G70" s="51">
        <f t="shared" si="0"/>
        <v>5</v>
      </c>
      <c r="H70" s="51">
        <f>H71</f>
        <v>5</v>
      </c>
    </row>
    <row r="71" spans="1:8" s="9" customFormat="1" ht="24" x14ac:dyDescent="0.25">
      <c r="A71" s="48" t="s">
        <v>58</v>
      </c>
      <c r="B71" s="36" t="s">
        <v>126</v>
      </c>
      <c r="C71" s="36" t="s">
        <v>117</v>
      </c>
      <c r="D71" s="50" t="s">
        <v>314</v>
      </c>
      <c r="E71" s="50" t="s">
        <v>130</v>
      </c>
      <c r="F71" s="51">
        <v>0</v>
      </c>
      <c r="G71" s="51">
        <f t="shared" si="0"/>
        <v>5</v>
      </c>
      <c r="H71" s="51">
        <v>5</v>
      </c>
    </row>
    <row r="72" spans="1:8" s="9" customFormat="1" ht="72" x14ac:dyDescent="0.25">
      <c r="A72" s="53" t="s">
        <v>138</v>
      </c>
      <c r="B72" s="36">
        <v>13</v>
      </c>
      <c r="C72" s="36">
        <v>1</v>
      </c>
      <c r="D72" s="50" t="s">
        <v>137</v>
      </c>
      <c r="E72" s="50" t="s">
        <v>113</v>
      </c>
      <c r="F72" s="51">
        <f>F73</f>
        <v>102</v>
      </c>
      <c r="G72" s="51">
        <f t="shared" si="0"/>
        <v>0</v>
      </c>
      <c r="H72" s="51">
        <f>H73</f>
        <v>102</v>
      </c>
    </row>
    <row r="73" spans="1:8" s="9" customFormat="1" x14ac:dyDescent="0.25">
      <c r="A73" s="48" t="s">
        <v>57</v>
      </c>
      <c r="B73" s="36">
        <v>13</v>
      </c>
      <c r="C73" s="36">
        <v>1</v>
      </c>
      <c r="D73" s="50" t="s">
        <v>137</v>
      </c>
      <c r="E73" s="50">
        <v>200</v>
      </c>
      <c r="F73" s="51">
        <f>F74</f>
        <v>102</v>
      </c>
      <c r="G73" s="51">
        <f t="shared" si="0"/>
        <v>0</v>
      </c>
      <c r="H73" s="51">
        <f>H74</f>
        <v>102</v>
      </c>
    </row>
    <row r="74" spans="1:8" s="9" customFormat="1" ht="24" x14ac:dyDescent="0.25">
      <c r="A74" s="48" t="s">
        <v>58</v>
      </c>
      <c r="B74" s="36">
        <v>13</v>
      </c>
      <c r="C74" s="36">
        <v>1</v>
      </c>
      <c r="D74" s="50" t="s">
        <v>137</v>
      </c>
      <c r="E74" s="50">
        <v>240</v>
      </c>
      <c r="F74" s="51">
        <v>102</v>
      </c>
      <c r="G74" s="51">
        <f t="shared" si="0"/>
        <v>0</v>
      </c>
      <c r="H74" s="51">
        <v>102</v>
      </c>
    </row>
    <row r="75" spans="1:8" s="9" customFormat="1" ht="24" x14ac:dyDescent="0.25">
      <c r="A75" s="48" t="s">
        <v>222</v>
      </c>
      <c r="B75" s="36" t="s">
        <v>126</v>
      </c>
      <c r="C75" s="36" t="s">
        <v>117</v>
      </c>
      <c r="D75" s="50" t="s">
        <v>219</v>
      </c>
      <c r="E75" s="50" t="s">
        <v>113</v>
      </c>
      <c r="F75" s="51">
        <f>F76</f>
        <v>0</v>
      </c>
      <c r="G75" s="51">
        <f t="shared" si="0"/>
        <v>8.5</v>
      </c>
      <c r="H75" s="51">
        <f>H76</f>
        <v>8.5</v>
      </c>
    </row>
    <row r="76" spans="1:8" s="9" customFormat="1" ht="24" x14ac:dyDescent="0.25">
      <c r="A76" s="48" t="s">
        <v>52</v>
      </c>
      <c r="B76" s="36" t="s">
        <v>126</v>
      </c>
      <c r="C76" s="36" t="s">
        <v>117</v>
      </c>
      <c r="D76" s="50" t="s">
        <v>219</v>
      </c>
      <c r="E76" s="50" t="s">
        <v>220</v>
      </c>
      <c r="F76" s="51">
        <f>F77</f>
        <v>0</v>
      </c>
      <c r="G76" s="51">
        <f t="shared" si="0"/>
        <v>8.5</v>
      </c>
      <c r="H76" s="51">
        <f>H77</f>
        <v>8.5</v>
      </c>
    </row>
    <row r="77" spans="1:8" s="9" customFormat="1" x14ac:dyDescent="0.25">
      <c r="A77" s="53" t="s">
        <v>73</v>
      </c>
      <c r="B77" s="36" t="s">
        <v>126</v>
      </c>
      <c r="C77" s="36" t="s">
        <v>117</v>
      </c>
      <c r="D77" s="50" t="s">
        <v>219</v>
      </c>
      <c r="E77" s="50" t="s">
        <v>221</v>
      </c>
      <c r="F77" s="51">
        <v>0</v>
      </c>
      <c r="G77" s="51">
        <f t="shared" si="0"/>
        <v>8.5</v>
      </c>
      <c r="H77" s="51">
        <v>8.5</v>
      </c>
    </row>
    <row r="78" spans="1:8" s="10" customFormat="1" ht="36" x14ac:dyDescent="0.25">
      <c r="A78" s="43" t="s">
        <v>68</v>
      </c>
      <c r="B78" s="46">
        <v>13</v>
      </c>
      <c r="C78" s="46">
        <v>2</v>
      </c>
      <c r="D78" s="55" t="s">
        <v>112</v>
      </c>
      <c r="E78" s="55" t="s">
        <v>113</v>
      </c>
      <c r="F78" s="47">
        <f>F79+F82</f>
        <v>326.3</v>
      </c>
      <c r="G78" s="47">
        <f t="shared" si="0"/>
        <v>0</v>
      </c>
      <c r="H78" s="47">
        <f>H79+H82</f>
        <v>326.3</v>
      </c>
    </row>
    <row r="79" spans="1:8" ht="24" hidden="1" x14ac:dyDescent="0.25">
      <c r="A79" s="53" t="s">
        <v>69</v>
      </c>
      <c r="B79" s="36">
        <v>13</v>
      </c>
      <c r="C79" s="36">
        <v>2</v>
      </c>
      <c r="D79" s="54">
        <v>2103</v>
      </c>
      <c r="E79" s="54" t="s">
        <v>113</v>
      </c>
      <c r="F79" s="51">
        <f>F80</f>
        <v>0</v>
      </c>
      <c r="G79" s="51">
        <f t="shared" si="0"/>
        <v>0</v>
      </c>
      <c r="H79" s="51">
        <f>H80</f>
        <v>0</v>
      </c>
    </row>
    <row r="80" spans="1:8" hidden="1" x14ac:dyDescent="0.25">
      <c r="A80" s="48" t="s">
        <v>57</v>
      </c>
      <c r="B80" s="36">
        <v>13</v>
      </c>
      <c r="C80" s="36">
        <v>2</v>
      </c>
      <c r="D80" s="54">
        <v>2103</v>
      </c>
      <c r="E80" s="54">
        <v>200</v>
      </c>
      <c r="F80" s="51">
        <f>F81</f>
        <v>0</v>
      </c>
      <c r="G80" s="51">
        <f t="shared" si="0"/>
        <v>0</v>
      </c>
      <c r="H80" s="51">
        <f>H81</f>
        <v>0</v>
      </c>
    </row>
    <row r="81" spans="1:8" hidden="1" x14ac:dyDescent="0.25">
      <c r="A81" s="48" t="s">
        <v>132</v>
      </c>
      <c r="B81" s="36">
        <v>13</v>
      </c>
      <c r="C81" s="36">
        <v>2</v>
      </c>
      <c r="D81" s="54">
        <v>2103</v>
      </c>
      <c r="E81" s="54" t="s">
        <v>131</v>
      </c>
      <c r="F81" s="51">
        <v>0</v>
      </c>
      <c r="G81" s="51">
        <f t="shared" si="0"/>
        <v>0</v>
      </c>
      <c r="H81" s="51">
        <v>0</v>
      </c>
    </row>
    <row r="82" spans="1:8" ht="24" x14ac:dyDescent="0.25">
      <c r="A82" s="48" t="s">
        <v>67</v>
      </c>
      <c r="B82" s="36" t="s">
        <v>126</v>
      </c>
      <c r="C82" s="36" t="s">
        <v>127</v>
      </c>
      <c r="D82" s="54" t="s">
        <v>128</v>
      </c>
      <c r="E82" s="54" t="s">
        <v>113</v>
      </c>
      <c r="F82" s="51">
        <f>F83</f>
        <v>326.3</v>
      </c>
      <c r="G82" s="51">
        <f t="shared" si="0"/>
        <v>0</v>
      </c>
      <c r="H82" s="51">
        <f>H83</f>
        <v>326.3</v>
      </c>
    </row>
    <row r="83" spans="1:8" x14ac:dyDescent="0.25">
      <c r="A83" s="48" t="s">
        <v>57</v>
      </c>
      <c r="B83" s="36" t="s">
        <v>126</v>
      </c>
      <c r="C83" s="36" t="s">
        <v>127</v>
      </c>
      <c r="D83" s="54" t="s">
        <v>128</v>
      </c>
      <c r="E83" s="54" t="s">
        <v>129</v>
      </c>
      <c r="F83" s="51">
        <f>F84</f>
        <v>326.3</v>
      </c>
      <c r="G83" s="51">
        <f t="shared" si="0"/>
        <v>0</v>
      </c>
      <c r="H83" s="51">
        <f>H84</f>
        <v>326.3</v>
      </c>
    </row>
    <row r="84" spans="1:8" x14ac:dyDescent="0.25">
      <c r="A84" s="48" t="s">
        <v>132</v>
      </c>
      <c r="B84" s="36" t="s">
        <v>126</v>
      </c>
      <c r="C84" s="36" t="s">
        <v>127</v>
      </c>
      <c r="D84" s="54" t="s">
        <v>128</v>
      </c>
      <c r="E84" s="54" t="s">
        <v>131</v>
      </c>
      <c r="F84" s="51">
        <v>326.3</v>
      </c>
      <c r="G84" s="51">
        <f t="shared" si="0"/>
        <v>0</v>
      </c>
      <c r="H84" s="51">
        <v>326.3</v>
      </c>
    </row>
    <row r="85" spans="1:8" s="9" customFormat="1" ht="36" x14ac:dyDescent="0.25">
      <c r="A85" s="59" t="s">
        <v>288</v>
      </c>
      <c r="B85" s="41">
        <v>14</v>
      </c>
      <c r="C85" s="41">
        <v>0</v>
      </c>
      <c r="D85" s="40" t="s">
        <v>112</v>
      </c>
      <c r="E85" s="40" t="s">
        <v>113</v>
      </c>
      <c r="F85" s="42">
        <f>F86</f>
        <v>598.20000000000005</v>
      </c>
      <c r="G85" s="42">
        <f t="shared" si="0"/>
        <v>174.59999999999991</v>
      </c>
      <c r="H85" s="42">
        <f>H86</f>
        <v>772.8</v>
      </c>
    </row>
    <row r="86" spans="1:8" s="10" customFormat="1" ht="36" x14ac:dyDescent="0.25">
      <c r="A86" s="57" t="s">
        <v>82</v>
      </c>
      <c r="B86" s="46">
        <v>14</v>
      </c>
      <c r="C86" s="46">
        <v>1</v>
      </c>
      <c r="D86" s="45" t="s">
        <v>112</v>
      </c>
      <c r="E86" s="45" t="s">
        <v>113</v>
      </c>
      <c r="F86" s="47">
        <f>F87</f>
        <v>598.20000000000005</v>
      </c>
      <c r="G86" s="47">
        <f t="shared" si="0"/>
        <v>174.59999999999991</v>
      </c>
      <c r="H86" s="47">
        <f>H87</f>
        <v>772.8</v>
      </c>
    </row>
    <row r="87" spans="1:8" ht="36" x14ac:dyDescent="0.25">
      <c r="A87" s="53" t="s">
        <v>289</v>
      </c>
      <c r="B87" s="36">
        <v>14</v>
      </c>
      <c r="C87" s="36">
        <v>1</v>
      </c>
      <c r="D87" s="50">
        <v>2108</v>
      </c>
      <c r="E87" s="50" t="s">
        <v>113</v>
      </c>
      <c r="F87" s="51">
        <f>F88+F90</f>
        <v>598.20000000000005</v>
      </c>
      <c r="G87" s="51">
        <f t="shared" si="0"/>
        <v>174.59999999999991</v>
      </c>
      <c r="H87" s="51">
        <f>H88+H90</f>
        <v>772.8</v>
      </c>
    </row>
    <row r="88" spans="1:8" x14ac:dyDescent="0.25">
      <c r="A88" s="48" t="s">
        <v>57</v>
      </c>
      <c r="B88" s="36">
        <v>14</v>
      </c>
      <c r="C88" s="36">
        <v>1</v>
      </c>
      <c r="D88" s="50">
        <v>2108</v>
      </c>
      <c r="E88" s="50">
        <v>200</v>
      </c>
      <c r="F88" s="51">
        <f>F89</f>
        <v>571.20000000000005</v>
      </c>
      <c r="G88" s="51">
        <f t="shared" si="0"/>
        <v>175.59999999999991</v>
      </c>
      <c r="H88" s="51">
        <f>H89</f>
        <v>746.8</v>
      </c>
    </row>
    <row r="89" spans="1:8" ht="24" x14ac:dyDescent="0.25">
      <c r="A89" s="48" t="s">
        <v>58</v>
      </c>
      <c r="B89" s="36">
        <v>14</v>
      </c>
      <c r="C89" s="36">
        <v>1</v>
      </c>
      <c r="D89" s="50">
        <v>2108</v>
      </c>
      <c r="E89" s="50">
        <v>240</v>
      </c>
      <c r="F89" s="51">
        <v>571.20000000000005</v>
      </c>
      <c r="G89" s="51">
        <f t="shared" si="0"/>
        <v>175.59999999999991</v>
      </c>
      <c r="H89" s="51">
        <v>746.8</v>
      </c>
    </row>
    <row r="90" spans="1:8" x14ac:dyDescent="0.25">
      <c r="A90" s="53" t="s">
        <v>59</v>
      </c>
      <c r="B90" s="36">
        <v>14</v>
      </c>
      <c r="C90" s="36">
        <v>1</v>
      </c>
      <c r="D90" s="50">
        <v>2108</v>
      </c>
      <c r="E90" s="50" t="s">
        <v>144</v>
      </c>
      <c r="F90" s="51">
        <f>F91</f>
        <v>27</v>
      </c>
      <c r="G90" s="51">
        <f t="shared" si="0"/>
        <v>-1</v>
      </c>
      <c r="H90" s="51">
        <f>H91</f>
        <v>26</v>
      </c>
    </row>
    <row r="91" spans="1:8" x14ac:dyDescent="0.25">
      <c r="A91" s="48" t="s">
        <v>64</v>
      </c>
      <c r="B91" s="36">
        <v>14</v>
      </c>
      <c r="C91" s="36">
        <v>1</v>
      </c>
      <c r="D91" s="50">
        <v>2108</v>
      </c>
      <c r="E91" s="50" t="s">
        <v>145</v>
      </c>
      <c r="F91" s="51">
        <v>27</v>
      </c>
      <c r="G91" s="51">
        <f t="shared" si="0"/>
        <v>-1</v>
      </c>
      <c r="H91" s="51">
        <v>26</v>
      </c>
    </row>
    <row r="92" spans="1:8" s="9" customFormat="1" ht="24" x14ac:dyDescent="0.25">
      <c r="A92" s="59" t="s">
        <v>293</v>
      </c>
      <c r="B92" s="41">
        <v>17</v>
      </c>
      <c r="C92" s="41">
        <v>0</v>
      </c>
      <c r="D92" s="40" t="s">
        <v>112</v>
      </c>
      <c r="E92" s="40" t="s">
        <v>113</v>
      </c>
      <c r="F92" s="42">
        <f>F93</f>
        <v>368</v>
      </c>
      <c r="G92" s="42">
        <f t="shared" si="0"/>
        <v>17.100000000000023</v>
      </c>
      <c r="H92" s="42">
        <f>H93</f>
        <v>385.1</v>
      </c>
    </row>
    <row r="93" spans="1:8" s="10" customFormat="1" ht="24" x14ac:dyDescent="0.25">
      <c r="A93" s="57" t="s">
        <v>90</v>
      </c>
      <c r="B93" s="46">
        <v>17</v>
      </c>
      <c r="C93" s="46">
        <v>1</v>
      </c>
      <c r="D93" s="45" t="s">
        <v>112</v>
      </c>
      <c r="E93" s="45" t="s">
        <v>113</v>
      </c>
      <c r="F93" s="47">
        <f>F94</f>
        <v>368</v>
      </c>
      <c r="G93" s="47">
        <f t="shared" si="0"/>
        <v>17.100000000000023</v>
      </c>
      <c r="H93" s="47">
        <f>H94</f>
        <v>385.1</v>
      </c>
    </row>
    <row r="94" spans="1:8" x14ac:dyDescent="0.25">
      <c r="A94" s="53" t="s">
        <v>91</v>
      </c>
      <c r="B94" s="36">
        <v>17</v>
      </c>
      <c r="C94" s="36">
        <v>1</v>
      </c>
      <c r="D94" s="50">
        <v>2128</v>
      </c>
      <c r="E94" s="50" t="s">
        <v>113</v>
      </c>
      <c r="F94" s="51">
        <f>F95</f>
        <v>368</v>
      </c>
      <c r="G94" s="51">
        <f t="shared" si="0"/>
        <v>17.100000000000023</v>
      </c>
      <c r="H94" s="51">
        <f>H95</f>
        <v>385.1</v>
      </c>
    </row>
    <row r="95" spans="1:8" x14ac:dyDescent="0.25">
      <c r="A95" s="48" t="s">
        <v>57</v>
      </c>
      <c r="B95" s="36">
        <v>17</v>
      </c>
      <c r="C95" s="36">
        <v>1</v>
      </c>
      <c r="D95" s="50">
        <v>2128</v>
      </c>
      <c r="E95" s="50">
        <v>200</v>
      </c>
      <c r="F95" s="51">
        <f>F96</f>
        <v>368</v>
      </c>
      <c r="G95" s="51">
        <f t="shared" si="0"/>
        <v>17.100000000000023</v>
      </c>
      <c r="H95" s="51">
        <f>H96</f>
        <v>385.1</v>
      </c>
    </row>
    <row r="96" spans="1:8" ht="24" x14ac:dyDescent="0.25">
      <c r="A96" s="48" t="s">
        <v>58</v>
      </c>
      <c r="B96" s="36">
        <v>17</v>
      </c>
      <c r="C96" s="36">
        <v>1</v>
      </c>
      <c r="D96" s="50">
        <v>2128</v>
      </c>
      <c r="E96" s="50">
        <v>240</v>
      </c>
      <c r="F96" s="51">
        <v>368</v>
      </c>
      <c r="G96" s="51">
        <f t="shared" si="0"/>
        <v>17.100000000000023</v>
      </c>
      <c r="H96" s="51">
        <v>385.1</v>
      </c>
    </row>
    <row r="97" spans="1:8" s="9" customFormat="1" ht="24" x14ac:dyDescent="0.25">
      <c r="A97" s="59" t="s">
        <v>291</v>
      </c>
      <c r="B97" s="41">
        <v>18</v>
      </c>
      <c r="C97" s="41">
        <v>0</v>
      </c>
      <c r="D97" s="40" t="s">
        <v>112</v>
      </c>
      <c r="E97" s="40" t="s">
        <v>113</v>
      </c>
      <c r="F97" s="42">
        <f>F98</f>
        <v>4227.2999999999993</v>
      </c>
      <c r="G97" s="42">
        <f t="shared" si="0"/>
        <v>8.9000000000005457</v>
      </c>
      <c r="H97" s="42">
        <f>H98</f>
        <v>4236.2</v>
      </c>
    </row>
    <row r="98" spans="1:8" s="10" customFormat="1" x14ac:dyDescent="0.25">
      <c r="A98" s="57" t="s">
        <v>88</v>
      </c>
      <c r="B98" s="46">
        <v>18</v>
      </c>
      <c r="C98" s="46">
        <v>6</v>
      </c>
      <c r="D98" s="45" t="s">
        <v>112</v>
      </c>
      <c r="E98" s="45" t="s">
        <v>113</v>
      </c>
      <c r="F98" s="47">
        <f>F99+F102</f>
        <v>4227.2999999999993</v>
      </c>
      <c r="G98" s="47">
        <f t="shared" si="0"/>
        <v>8.9000000000005457</v>
      </c>
      <c r="H98" s="47">
        <f>H99+H102</f>
        <v>4236.2</v>
      </c>
    </row>
    <row r="99" spans="1:8" ht="36" x14ac:dyDescent="0.25">
      <c r="A99" s="53" t="s">
        <v>292</v>
      </c>
      <c r="B99" s="36">
        <v>18</v>
      </c>
      <c r="C99" s="52">
        <v>6</v>
      </c>
      <c r="D99" s="50">
        <v>2108</v>
      </c>
      <c r="E99" s="50" t="s">
        <v>113</v>
      </c>
      <c r="F99" s="51">
        <f>F100</f>
        <v>4222.8999999999996</v>
      </c>
      <c r="G99" s="51">
        <f t="shared" si="0"/>
        <v>8.9000000000005457</v>
      </c>
      <c r="H99" s="51">
        <f>H100</f>
        <v>4231.8</v>
      </c>
    </row>
    <row r="100" spans="1:8" x14ac:dyDescent="0.25">
      <c r="A100" s="48" t="s">
        <v>57</v>
      </c>
      <c r="B100" s="36">
        <v>18</v>
      </c>
      <c r="C100" s="52">
        <v>6</v>
      </c>
      <c r="D100" s="50">
        <v>2108</v>
      </c>
      <c r="E100" s="50">
        <v>200</v>
      </c>
      <c r="F100" s="51">
        <f>F101</f>
        <v>4222.8999999999996</v>
      </c>
      <c r="G100" s="51">
        <f t="shared" si="0"/>
        <v>8.9000000000005457</v>
      </c>
      <c r="H100" s="51">
        <f>H101</f>
        <v>4231.8</v>
      </c>
    </row>
    <row r="101" spans="1:8" ht="24" x14ac:dyDescent="0.25">
      <c r="A101" s="48" t="s">
        <v>58</v>
      </c>
      <c r="B101" s="36">
        <v>18</v>
      </c>
      <c r="C101" s="52">
        <v>6</v>
      </c>
      <c r="D101" s="50">
        <v>2108</v>
      </c>
      <c r="E101" s="50">
        <v>240</v>
      </c>
      <c r="F101" s="51">
        <v>4222.8999999999996</v>
      </c>
      <c r="G101" s="51">
        <f t="shared" si="0"/>
        <v>8.9000000000005457</v>
      </c>
      <c r="H101" s="51">
        <f>4253.8-5.9-6.6-9.5</f>
        <v>4231.8</v>
      </c>
    </row>
    <row r="102" spans="1:8" x14ac:dyDescent="0.25">
      <c r="A102" s="48" t="s">
        <v>107</v>
      </c>
      <c r="B102" s="36" t="s">
        <v>272</v>
      </c>
      <c r="C102" s="52" t="s">
        <v>153</v>
      </c>
      <c r="D102" s="50" t="s">
        <v>273</v>
      </c>
      <c r="E102" s="50" t="s">
        <v>113</v>
      </c>
      <c r="F102" s="51">
        <f>F103</f>
        <v>4.4000000000000004</v>
      </c>
      <c r="G102" s="51">
        <f t="shared" si="0"/>
        <v>0</v>
      </c>
      <c r="H102" s="51">
        <f>H103</f>
        <v>4.4000000000000004</v>
      </c>
    </row>
    <row r="103" spans="1:8" x14ac:dyDescent="0.25">
      <c r="A103" s="53" t="s">
        <v>108</v>
      </c>
      <c r="B103" s="36" t="s">
        <v>272</v>
      </c>
      <c r="C103" s="52" t="s">
        <v>153</v>
      </c>
      <c r="D103" s="50" t="s">
        <v>273</v>
      </c>
      <c r="E103" s="50" t="s">
        <v>274</v>
      </c>
      <c r="F103" s="51">
        <f>F104</f>
        <v>4.4000000000000004</v>
      </c>
      <c r="G103" s="51">
        <f t="shared" si="0"/>
        <v>0</v>
      </c>
      <c r="H103" s="51">
        <f>H104</f>
        <v>4.4000000000000004</v>
      </c>
    </row>
    <row r="104" spans="1:8" x14ac:dyDescent="0.25">
      <c r="A104" s="48" t="s">
        <v>175</v>
      </c>
      <c r="B104" s="36" t="s">
        <v>272</v>
      </c>
      <c r="C104" s="52" t="s">
        <v>153</v>
      </c>
      <c r="D104" s="50" t="s">
        <v>273</v>
      </c>
      <c r="E104" s="50" t="s">
        <v>275</v>
      </c>
      <c r="F104" s="51">
        <v>4.4000000000000004</v>
      </c>
      <c r="G104" s="51">
        <f t="shared" si="0"/>
        <v>0</v>
      </c>
      <c r="H104" s="51">
        <v>4.4000000000000004</v>
      </c>
    </row>
    <row r="105" spans="1:8" s="9" customFormat="1" ht="48" x14ac:dyDescent="0.25">
      <c r="A105" s="38" t="s">
        <v>285</v>
      </c>
      <c r="B105" s="41">
        <v>20</v>
      </c>
      <c r="C105" s="41">
        <v>0</v>
      </c>
      <c r="D105" s="56" t="s">
        <v>112</v>
      </c>
      <c r="E105" s="56" t="s">
        <v>113</v>
      </c>
      <c r="F105" s="42">
        <f>F106+F110+F117</f>
        <v>1024.2</v>
      </c>
      <c r="G105" s="42">
        <f t="shared" si="0"/>
        <v>-106.89999999999998</v>
      </c>
      <c r="H105" s="42">
        <f>H106+H110+H117</f>
        <v>917.30000000000007</v>
      </c>
    </row>
    <row r="106" spans="1:8" s="9" customFormat="1" ht="24" x14ac:dyDescent="0.25">
      <c r="A106" s="43" t="s">
        <v>100</v>
      </c>
      <c r="B106" s="46">
        <v>20</v>
      </c>
      <c r="C106" s="46">
        <v>2</v>
      </c>
      <c r="D106" s="45" t="s">
        <v>112</v>
      </c>
      <c r="E106" s="45" t="s">
        <v>113</v>
      </c>
      <c r="F106" s="62">
        <f>F107</f>
        <v>33.200000000000003</v>
      </c>
      <c r="G106" s="62">
        <f t="shared" si="0"/>
        <v>0</v>
      </c>
      <c r="H106" s="62">
        <f>H107</f>
        <v>33.200000000000003</v>
      </c>
    </row>
    <row r="107" spans="1:8" s="9" customFormat="1" x14ac:dyDescent="0.25">
      <c r="A107" s="48" t="s">
        <v>107</v>
      </c>
      <c r="B107" s="36">
        <v>20</v>
      </c>
      <c r="C107" s="36">
        <v>2</v>
      </c>
      <c r="D107" s="50">
        <v>7080</v>
      </c>
      <c r="E107" s="50" t="s">
        <v>113</v>
      </c>
      <c r="F107" s="58">
        <f>F108</f>
        <v>33.200000000000003</v>
      </c>
      <c r="G107" s="58">
        <f t="shared" ref="G107:G151" si="5">H107-F107</f>
        <v>0</v>
      </c>
      <c r="H107" s="58">
        <f>H108</f>
        <v>33.200000000000003</v>
      </c>
    </row>
    <row r="108" spans="1:8" s="9" customFormat="1" x14ac:dyDescent="0.25">
      <c r="A108" s="53" t="s">
        <v>108</v>
      </c>
      <c r="B108" s="36">
        <v>20</v>
      </c>
      <c r="C108" s="36">
        <v>2</v>
      </c>
      <c r="D108" s="50">
        <v>7080</v>
      </c>
      <c r="E108" s="50">
        <v>500</v>
      </c>
      <c r="F108" s="58">
        <f>F109</f>
        <v>33.200000000000003</v>
      </c>
      <c r="G108" s="58">
        <f t="shared" si="5"/>
        <v>0</v>
      </c>
      <c r="H108" s="58">
        <f>H109</f>
        <v>33.200000000000003</v>
      </c>
    </row>
    <row r="109" spans="1:8" s="9" customFormat="1" x14ac:dyDescent="0.25">
      <c r="A109" s="48" t="s">
        <v>175</v>
      </c>
      <c r="B109" s="36">
        <v>20</v>
      </c>
      <c r="C109" s="36">
        <v>2</v>
      </c>
      <c r="D109" s="50">
        <v>7080</v>
      </c>
      <c r="E109" s="50">
        <v>540</v>
      </c>
      <c r="F109" s="58">
        <v>33.200000000000003</v>
      </c>
      <c r="G109" s="58">
        <f t="shared" si="5"/>
        <v>0</v>
      </c>
      <c r="H109" s="58">
        <v>33.200000000000003</v>
      </c>
    </row>
    <row r="110" spans="1:8" s="9" customFormat="1" ht="48" x14ac:dyDescent="0.25">
      <c r="A110" s="43" t="s">
        <v>135</v>
      </c>
      <c r="B110" s="46" t="s">
        <v>133</v>
      </c>
      <c r="C110" s="46" t="s">
        <v>134</v>
      </c>
      <c r="D110" s="55" t="s">
        <v>112</v>
      </c>
      <c r="E110" s="55" t="s">
        <v>113</v>
      </c>
      <c r="F110" s="47">
        <f>F111+F114</f>
        <v>991</v>
      </c>
      <c r="G110" s="47">
        <f t="shared" si="5"/>
        <v>-106.89999999999998</v>
      </c>
      <c r="H110" s="47">
        <f>H111+H114</f>
        <v>884.1</v>
      </c>
    </row>
    <row r="111" spans="1:8" s="9" customFormat="1" x14ac:dyDescent="0.25">
      <c r="A111" s="48" t="s">
        <v>136</v>
      </c>
      <c r="B111" s="36" t="s">
        <v>133</v>
      </c>
      <c r="C111" s="36" t="s">
        <v>134</v>
      </c>
      <c r="D111" s="54" t="s">
        <v>120</v>
      </c>
      <c r="E111" s="54" t="s">
        <v>113</v>
      </c>
      <c r="F111" s="51">
        <f>F112</f>
        <v>811</v>
      </c>
      <c r="G111" s="51">
        <f t="shared" si="5"/>
        <v>-106.89999999999998</v>
      </c>
      <c r="H111" s="51">
        <f>H112</f>
        <v>704.1</v>
      </c>
    </row>
    <row r="112" spans="1:8" s="9" customFormat="1" ht="24" x14ac:dyDescent="0.25">
      <c r="A112" s="48" t="s">
        <v>52</v>
      </c>
      <c r="B112" s="36" t="s">
        <v>133</v>
      </c>
      <c r="C112" s="36" t="s">
        <v>134</v>
      </c>
      <c r="D112" s="54" t="s">
        <v>120</v>
      </c>
      <c r="E112" s="54">
        <v>100</v>
      </c>
      <c r="F112" s="51">
        <f>F113</f>
        <v>811</v>
      </c>
      <c r="G112" s="51">
        <f t="shared" si="5"/>
        <v>-106.89999999999998</v>
      </c>
      <c r="H112" s="51">
        <f>H113</f>
        <v>704.1</v>
      </c>
    </row>
    <row r="113" spans="1:8" s="9" customFormat="1" x14ac:dyDescent="0.25">
      <c r="A113" s="48" t="s">
        <v>53</v>
      </c>
      <c r="B113" s="36" t="s">
        <v>133</v>
      </c>
      <c r="C113" s="36" t="s">
        <v>134</v>
      </c>
      <c r="D113" s="54" t="s">
        <v>120</v>
      </c>
      <c r="E113" s="54">
        <v>120</v>
      </c>
      <c r="F113" s="51">
        <v>811</v>
      </c>
      <c r="G113" s="51">
        <f t="shared" si="5"/>
        <v>-106.89999999999998</v>
      </c>
      <c r="H113" s="51">
        <v>704.1</v>
      </c>
    </row>
    <row r="114" spans="1:8" s="9" customFormat="1" ht="60" x14ac:dyDescent="0.25">
      <c r="A114" s="53" t="s">
        <v>143</v>
      </c>
      <c r="B114" s="36" t="s">
        <v>133</v>
      </c>
      <c r="C114" s="36" t="s">
        <v>134</v>
      </c>
      <c r="D114" s="50" t="s">
        <v>140</v>
      </c>
      <c r="E114" s="50" t="s">
        <v>113</v>
      </c>
      <c r="F114" s="51">
        <f>F115</f>
        <v>180</v>
      </c>
      <c r="G114" s="51">
        <f t="shared" si="5"/>
        <v>0</v>
      </c>
      <c r="H114" s="51">
        <f>H115</f>
        <v>180</v>
      </c>
    </row>
    <row r="115" spans="1:8" s="9" customFormat="1" x14ac:dyDescent="0.25">
      <c r="A115" s="53" t="s">
        <v>103</v>
      </c>
      <c r="B115" s="36" t="s">
        <v>133</v>
      </c>
      <c r="C115" s="36" t="s">
        <v>134</v>
      </c>
      <c r="D115" s="50" t="s">
        <v>140</v>
      </c>
      <c r="E115" s="50">
        <v>300</v>
      </c>
      <c r="F115" s="51">
        <f>F116</f>
        <v>180</v>
      </c>
      <c r="G115" s="51">
        <f t="shared" si="5"/>
        <v>0</v>
      </c>
      <c r="H115" s="51">
        <f>H116</f>
        <v>180</v>
      </c>
    </row>
    <row r="116" spans="1:8" s="9" customFormat="1" ht="24" x14ac:dyDescent="0.25">
      <c r="A116" s="53" t="s">
        <v>104</v>
      </c>
      <c r="B116" s="36" t="s">
        <v>133</v>
      </c>
      <c r="C116" s="36" t="s">
        <v>134</v>
      </c>
      <c r="D116" s="50" t="s">
        <v>140</v>
      </c>
      <c r="E116" s="50">
        <v>320</v>
      </c>
      <c r="F116" s="51">
        <v>180</v>
      </c>
      <c r="G116" s="51">
        <f t="shared" si="5"/>
        <v>0</v>
      </c>
      <c r="H116" s="51">
        <v>180</v>
      </c>
    </row>
    <row r="117" spans="1:8" s="10" customFormat="1" x14ac:dyDescent="0.25">
      <c r="A117" s="43" t="s">
        <v>62</v>
      </c>
      <c r="B117" s="46">
        <v>20</v>
      </c>
      <c r="C117" s="46">
        <v>5</v>
      </c>
      <c r="D117" s="55" t="s">
        <v>112</v>
      </c>
      <c r="E117" s="55" t="s">
        <v>113</v>
      </c>
      <c r="F117" s="47">
        <f>F118</f>
        <v>0</v>
      </c>
      <c r="G117" s="47">
        <f t="shared" si="5"/>
        <v>0</v>
      </c>
      <c r="H117" s="47">
        <f>H118</f>
        <v>0</v>
      </c>
    </row>
    <row r="118" spans="1:8" x14ac:dyDescent="0.25">
      <c r="A118" s="48" t="s">
        <v>63</v>
      </c>
      <c r="B118" s="36">
        <v>20</v>
      </c>
      <c r="C118" s="36">
        <v>5</v>
      </c>
      <c r="D118" s="54">
        <v>7020</v>
      </c>
      <c r="E118" s="54" t="s">
        <v>113</v>
      </c>
      <c r="F118" s="51">
        <f>F119</f>
        <v>0</v>
      </c>
      <c r="G118" s="51">
        <f t="shared" si="5"/>
        <v>0</v>
      </c>
      <c r="H118" s="51">
        <f>H119</f>
        <v>0</v>
      </c>
    </row>
    <row r="119" spans="1:8" x14ac:dyDescent="0.25">
      <c r="A119" s="53" t="s">
        <v>59</v>
      </c>
      <c r="B119" s="36">
        <v>20</v>
      </c>
      <c r="C119" s="36">
        <v>5</v>
      </c>
      <c r="D119" s="54">
        <v>7020</v>
      </c>
      <c r="E119" s="54">
        <v>800</v>
      </c>
      <c r="F119" s="51">
        <f>F120</f>
        <v>0</v>
      </c>
      <c r="G119" s="51">
        <f t="shared" si="5"/>
        <v>0</v>
      </c>
      <c r="H119" s="51">
        <f>H120</f>
        <v>0</v>
      </c>
    </row>
    <row r="120" spans="1:8" x14ac:dyDescent="0.25">
      <c r="A120" s="48" t="s">
        <v>64</v>
      </c>
      <c r="B120" s="36">
        <v>20</v>
      </c>
      <c r="C120" s="36">
        <v>5</v>
      </c>
      <c r="D120" s="54">
        <v>7020</v>
      </c>
      <c r="E120" s="54">
        <v>870</v>
      </c>
      <c r="F120" s="51">
        <v>0</v>
      </c>
      <c r="G120" s="51">
        <f t="shared" si="5"/>
        <v>0</v>
      </c>
      <c r="H120" s="51">
        <v>0</v>
      </c>
    </row>
    <row r="121" spans="1:8" s="9" customFormat="1" ht="24" x14ac:dyDescent="0.25">
      <c r="A121" s="38" t="s">
        <v>298</v>
      </c>
      <c r="B121" s="41" t="s">
        <v>263</v>
      </c>
      <c r="C121" s="41" t="s">
        <v>115</v>
      </c>
      <c r="D121" s="56" t="s">
        <v>112</v>
      </c>
      <c r="E121" s="56" t="s">
        <v>113</v>
      </c>
      <c r="F121" s="60">
        <f t="shared" ref="F121:H122" si="6">F122</f>
        <v>259.5</v>
      </c>
      <c r="G121" s="60">
        <f t="shared" si="5"/>
        <v>235.10000000000002</v>
      </c>
      <c r="H121" s="60">
        <f t="shared" si="6"/>
        <v>494.6</v>
      </c>
    </row>
    <row r="122" spans="1:8" x14ac:dyDescent="0.25">
      <c r="A122" s="48" t="s">
        <v>70</v>
      </c>
      <c r="B122" s="36" t="s">
        <v>263</v>
      </c>
      <c r="C122" s="36" t="s">
        <v>115</v>
      </c>
      <c r="D122" s="54" t="s">
        <v>120</v>
      </c>
      <c r="E122" s="54" t="s">
        <v>113</v>
      </c>
      <c r="F122" s="58">
        <f t="shared" si="6"/>
        <v>259.5</v>
      </c>
      <c r="G122" s="58">
        <f t="shared" si="5"/>
        <v>235.10000000000002</v>
      </c>
      <c r="H122" s="58">
        <f t="shared" si="6"/>
        <v>494.6</v>
      </c>
    </row>
    <row r="123" spans="1:8" x14ac:dyDescent="0.25">
      <c r="A123" s="48" t="s">
        <v>57</v>
      </c>
      <c r="B123" s="36" t="s">
        <v>263</v>
      </c>
      <c r="C123" s="36" t="s">
        <v>115</v>
      </c>
      <c r="D123" s="54" t="s">
        <v>120</v>
      </c>
      <c r="E123" s="54" t="s">
        <v>129</v>
      </c>
      <c r="F123" s="58">
        <f>F124</f>
        <v>259.5</v>
      </c>
      <c r="G123" s="58">
        <f t="shared" si="5"/>
        <v>235.10000000000002</v>
      </c>
      <c r="H123" s="58">
        <f>H124</f>
        <v>494.6</v>
      </c>
    </row>
    <row r="124" spans="1:8" ht="24" x14ac:dyDescent="0.25">
      <c r="A124" s="48" t="s">
        <v>58</v>
      </c>
      <c r="B124" s="36" t="s">
        <v>263</v>
      </c>
      <c r="C124" s="36" t="s">
        <v>115</v>
      </c>
      <c r="D124" s="54" t="s">
        <v>120</v>
      </c>
      <c r="E124" s="54" t="s">
        <v>130</v>
      </c>
      <c r="F124" s="58">
        <v>259.5</v>
      </c>
      <c r="G124" s="58">
        <f t="shared" si="5"/>
        <v>235.10000000000002</v>
      </c>
      <c r="H124" s="58">
        <f>194.6+300</f>
        <v>494.6</v>
      </c>
    </row>
    <row r="125" spans="1:8" s="9" customFormat="1" ht="36" x14ac:dyDescent="0.25">
      <c r="A125" s="38" t="s">
        <v>284</v>
      </c>
      <c r="B125" s="41">
        <v>25</v>
      </c>
      <c r="C125" s="41">
        <v>0</v>
      </c>
      <c r="D125" s="40" t="s">
        <v>112</v>
      </c>
      <c r="E125" s="40" t="s">
        <v>113</v>
      </c>
      <c r="F125" s="42">
        <f>F126</f>
        <v>33379.199999999997</v>
      </c>
      <c r="G125" s="42">
        <f t="shared" si="5"/>
        <v>-572.5</v>
      </c>
      <c r="H125" s="42">
        <f>H126</f>
        <v>32806.699999999997</v>
      </c>
    </row>
    <row r="126" spans="1:8" s="10" customFormat="1" ht="24" x14ac:dyDescent="0.25">
      <c r="A126" s="43" t="s">
        <v>55</v>
      </c>
      <c r="B126" s="46">
        <v>25</v>
      </c>
      <c r="C126" s="46" t="s">
        <v>117</v>
      </c>
      <c r="D126" s="45" t="s">
        <v>112</v>
      </c>
      <c r="E126" s="45" t="s">
        <v>113</v>
      </c>
      <c r="F126" s="47">
        <f>F127+F134+F145</f>
        <v>33379.199999999997</v>
      </c>
      <c r="G126" s="47">
        <f t="shared" si="5"/>
        <v>-572.5</v>
      </c>
      <c r="H126" s="47">
        <f>H127+H134+H145+H142</f>
        <v>32806.699999999997</v>
      </c>
    </row>
    <row r="127" spans="1:8" s="10" customFormat="1" ht="36" x14ac:dyDescent="0.25">
      <c r="A127" s="53" t="s">
        <v>71</v>
      </c>
      <c r="B127" s="36">
        <v>25</v>
      </c>
      <c r="C127" s="36">
        <v>1</v>
      </c>
      <c r="D127" s="54" t="s">
        <v>121</v>
      </c>
      <c r="E127" s="54" t="s">
        <v>113</v>
      </c>
      <c r="F127" s="51">
        <f>F128+F130+F132</f>
        <v>13487.4</v>
      </c>
      <c r="G127" s="51">
        <f t="shared" si="5"/>
        <v>-106.39999999999964</v>
      </c>
      <c r="H127" s="51">
        <f>H128+H130+H132</f>
        <v>13381</v>
      </c>
    </row>
    <row r="128" spans="1:8" s="10" customFormat="1" ht="24" x14ac:dyDescent="0.25">
      <c r="A128" s="53" t="s">
        <v>72</v>
      </c>
      <c r="B128" s="36">
        <v>25</v>
      </c>
      <c r="C128" s="36">
        <v>1</v>
      </c>
      <c r="D128" s="54" t="s">
        <v>121</v>
      </c>
      <c r="E128" s="54">
        <v>100</v>
      </c>
      <c r="F128" s="51">
        <f>F129</f>
        <v>9191.7999999999993</v>
      </c>
      <c r="G128" s="51">
        <f t="shared" si="5"/>
        <v>-39.899999999999636</v>
      </c>
      <c r="H128" s="51">
        <f>H129</f>
        <v>9151.9</v>
      </c>
    </row>
    <row r="129" spans="1:8" s="10" customFormat="1" x14ac:dyDescent="0.25">
      <c r="A129" s="53" t="s">
        <v>73</v>
      </c>
      <c r="B129" s="36">
        <v>25</v>
      </c>
      <c r="C129" s="36">
        <v>1</v>
      </c>
      <c r="D129" s="54" t="s">
        <v>121</v>
      </c>
      <c r="E129" s="54">
        <v>110</v>
      </c>
      <c r="F129" s="51">
        <f>9185.8+6</f>
        <v>9191.7999999999993</v>
      </c>
      <c r="G129" s="51">
        <f t="shared" si="5"/>
        <v>-39.899999999999636</v>
      </c>
      <c r="H129" s="51">
        <v>9151.9</v>
      </c>
    </row>
    <row r="130" spans="1:8" s="10" customFormat="1" x14ac:dyDescent="0.25">
      <c r="A130" s="48" t="s">
        <v>57</v>
      </c>
      <c r="B130" s="36">
        <v>25</v>
      </c>
      <c r="C130" s="36">
        <v>1</v>
      </c>
      <c r="D130" s="54" t="s">
        <v>121</v>
      </c>
      <c r="E130" s="54">
        <v>200</v>
      </c>
      <c r="F130" s="51">
        <f>F131</f>
        <v>4237.6000000000004</v>
      </c>
      <c r="G130" s="51">
        <f t="shared" si="5"/>
        <v>-106.5</v>
      </c>
      <c r="H130" s="51">
        <f>H131</f>
        <v>4131.1000000000004</v>
      </c>
    </row>
    <row r="131" spans="1:8" s="10" customFormat="1" ht="24" x14ac:dyDescent="0.25">
      <c r="A131" s="48" t="s">
        <v>58</v>
      </c>
      <c r="B131" s="36">
        <v>25</v>
      </c>
      <c r="C131" s="36">
        <v>1</v>
      </c>
      <c r="D131" s="54" t="s">
        <v>121</v>
      </c>
      <c r="E131" s="54">
        <v>240</v>
      </c>
      <c r="F131" s="51">
        <f>3637.6+600</f>
        <v>4237.6000000000004</v>
      </c>
      <c r="G131" s="51">
        <f t="shared" si="5"/>
        <v>-106.5</v>
      </c>
      <c r="H131" s="51">
        <f>4091.4+39.7</f>
        <v>4131.1000000000004</v>
      </c>
    </row>
    <row r="132" spans="1:8" s="10" customFormat="1" x14ac:dyDescent="0.25">
      <c r="A132" s="53" t="s">
        <v>59</v>
      </c>
      <c r="B132" s="36">
        <v>25</v>
      </c>
      <c r="C132" s="52">
        <v>1</v>
      </c>
      <c r="D132" s="54" t="s">
        <v>121</v>
      </c>
      <c r="E132" s="50">
        <v>800</v>
      </c>
      <c r="F132" s="51">
        <f>F133</f>
        <v>58</v>
      </c>
      <c r="G132" s="51">
        <f t="shared" si="5"/>
        <v>40</v>
      </c>
      <c r="H132" s="51">
        <f>H133</f>
        <v>98</v>
      </c>
    </row>
    <row r="133" spans="1:8" s="10" customFormat="1" x14ac:dyDescent="0.25">
      <c r="A133" s="53" t="s">
        <v>60</v>
      </c>
      <c r="B133" s="36">
        <v>25</v>
      </c>
      <c r="C133" s="52">
        <v>1</v>
      </c>
      <c r="D133" s="54" t="s">
        <v>121</v>
      </c>
      <c r="E133" s="50">
        <v>850</v>
      </c>
      <c r="F133" s="51">
        <v>58</v>
      </c>
      <c r="G133" s="51">
        <f t="shared" si="5"/>
        <v>40</v>
      </c>
      <c r="H133" s="51">
        <v>98</v>
      </c>
    </row>
    <row r="134" spans="1:8" s="10" customFormat="1" x14ac:dyDescent="0.25">
      <c r="A134" s="48" t="s">
        <v>56</v>
      </c>
      <c r="B134" s="36">
        <v>25</v>
      </c>
      <c r="C134" s="52">
        <v>1</v>
      </c>
      <c r="D134" s="50" t="s">
        <v>118</v>
      </c>
      <c r="E134" s="50" t="s">
        <v>113</v>
      </c>
      <c r="F134" s="51">
        <f>F135+F137+F139</f>
        <v>18183.8</v>
      </c>
      <c r="G134" s="51">
        <f t="shared" si="5"/>
        <v>-558</v>
      </c>
      <c r="H134" s="51">
        <f>H135+H137+H139</f>
        <v>17625.8</v>
      </c>
    </row>
    <row r="135" spans="1:8" s="10" customFormat="1" ht="24" x14ac:dyDescent="0.25">
      <c r="A135" s="48" t="s">
        <v>52</v>
      </c>
      <c r="B135" s="36">
        <v>25</v>
      </c>
      <c r="C135" s="52">
        <v>1</v>
      </c>
      <c r="D135" s="50" t="s">
        <v>118</v>
      </c>
      <c r="E135" s="50">
        <v>100</v>
      </c>
      <c r="F135" s="51">
        <f>F136</f>
        <v>17684.8</v>
      </c>
      <c r="G135" s="51">
        <f t="shared" si="5"/>
        <v>-514.29999999999927</v>
      </c>
      <c r="H135" s="51">
        <f>H136</f>
        <v>17170.5</v>
      </c>
    </row>
    <row r="136" spans="1:8" s="10" customFormat="1" x14ac:dyDescent="0.25">
      <c r="A136" s="48" t="s">
        <v>53</v>
      </c>
      <c r="B136" s="36">
        <v>25</v>
      </c>
      <c r="C136" s="52">
        <v>1</v>
      </c>
      <c r="D136" s="50" t="s">
        <v>118</v>
      </c>
      <c r="E136" s="50">
        <v>120</v>
      </c>
      <c r="F136" s="51">
        <f>17384.8+300</f>
        <v>17684.8</v>
      </c>
      <c r="G136" s="51">
        <f t="shared" si="5"/>
        <v>-514.29999999999927</v>
      </c>
      <c r="H136" s="51">
        <f>17212.3-2.1-39.7</f>
        <v>17170.5</v>
      </c>
    </row>
    <row r="137" spans="1:8" s="10" customFormat="1" x14ac:dyDescent="0.25">
      <c r="A137" s="48" t="s">
        <v>57</v>
      </c>
      <c r="B137" s="36">
        <v>25</v>
      </c>
      <c r="C137" s="52">
        <v>1</v>
      </c>
      <c r="D137" s="50" t="s">
        <v>118</v>
      </c>
      <c r="E137" s="50">
        <v>200</v>
      </c>
      <c r="F137" s="51">
        <f>F138</f>
        <v>203</v>
      </c>
      <c r="G137" s="51">
        <f t="shared" si="5"/>
        <v>6.5999999999999943</v>
      </c>
      <c r="H137" s="51">
        <f>H138</f>
        <v>209.6</v>
      </c>
    </row>
    <row r="138" spans="1:8" s="10" customFormat="1" ht="24" x14ac:dyDescent="0.25">
      <c r="A138" s="48" t="s">
        <v>58</v>
      </c>
      <c r="B138" s="36">
        <v>25</v>
      </c>
      <c r="C138" s="52">
        <v>1</v>
      </c>
      <c r="D138" s="50" t="s">
        <v>118</v>
      </c>
      <c r="E138" s="50">
        <v>240</v>
      </c>
      <c r="F138" s="51">
        <v>203</v>
      </c>
      <c r="G138" s="51">
        <f t="shared" si="5"/>
        <v>6.5999999999999943</v>
      </c>
      <c r="H138" s="51">
        <f>203+6.6</f>
        <v>209.6</v>
      </c>
    </row>
    <row r="139" spans="1:8" s="10" customFormat="1" x14ac:dyDescent="0.25">
      <c r="A139" s="53" t="s">
        <v>59</v>
      </c>
      <c r="B139" s="36">
        <v>25</v>
      </c>
      <c r="C139" s="52">
        <v>1</v>
      </c>
      <c r="D139" s="50" t="s">
        <v>118</v>
      </c>
      <c r="E139" s="50">
        <v>800</v>
      </c>
      <c r="F139" s="51">
        <f>F141+F140</f>
        <v>296</v>
      </c>
      <c r="G139" s="51">
        <f t="shared" si="5"/>
        <v>-50.300000000000011</v>
      </c>
      <c r="H139" s="51">
        <f>H141+H140</f>
        <v>245.7</v>
      </c>
    </row>
    <row r="140" spans="1:8" s="10" customFormat="1" x14ac:dyDescent="0.25">
      <c r="A140" s="53" t="s">
        <v>243</v>
      </c>
      <c r="B140" s="36">
        <v>25</v>
      </c>
      <c r="C140" s="52">
        <v>1</v>
      </c>
      <c r="D140" s="50" t="s">
        <v>118</v>
      </c>
      <c r="E140" s="50" t="s">
        <v>242</v>
      </c>
      <c r="F140" s="51">
        <v>282</v>
      </c>
      <c r="G140" s="51">
        <f t="shared" si="5"/>
        <v>-39.300000000000011</v>
      </c>
      <c r="H140" s="51">
        <v>242.7</v>
      </c>
    </row>
    <row r="141" spans="1:8" s="10" customFormat="1" x14ac:dyDescent="0.25">
      <c r="A141" s="53" t="s">
        <v>60</v>
      </c>
      <c r="B141" s="36">
        <v>25</v>
      </c>
      <c r="C141" s="52">
        <v>1</v>
      </c>
      <c r="D141" s="50" t="s">
        <v>118</v>
      </c>
      <c r="E141" s="50">
        <v>850</v>
      </c>
      <c r="F141" s="51">
        <v>14</v>
      </c>
      <c r="G141" s="51">
        <f t="shared" si="5"/>
        <v>-11</v>
      </c>
      <c r="H141" s="51">
        <v>3</v>
      </c>
    </row>
    <row r="142" spans="1:8" s="10" customFormat="1" ht="24" x14ac:dyDescent="0.25">
      <c r="A142" s="53" t="s">
        <v>318</v>
      </c>
      <c r="B142" s="76" t="s">
        <v>316</v>
      </c>
      <c r="C142" s="52" t="s">
        <v>117</v>
      </c>
      <c r="D142" s="54" t="s">
        <v>317</v>
      </c>
      <c r="E142" s="50" t="s">
        <v>113</v>
      </c>
      <c r="F142" s="51">
        <f>F143</f>
        <v>0</v>
      </c>
      <c r="G142" s="51">
        <f t="shared" si="5"/>
        <v>14</v>
      </c>
      <c r="H142" s="51">
        <f>H143</f>
        <v>14</v>
      </c>
    </row>
    <row r="143" spans="1:8" s="10" customFormat="1" x14ac:dyDescent="0.25">
      <c r="A143" s="48" t="s">
        <v>57</v>
      </c>
      <c r="B143" s="76" t="s">
        <v>316</v>
      </c>
      <c r="C143" s="52" t="s">
        <v>117</v>
      </c>
      <c r="D143" s="54" t="s">
        <v>317</v>
      </c>
      <c r="E143" s="50" t="s">
        <v>129</v>
      </c>
      <c r="F143" s="51">
        <f>F144</f>
        <v>0</v>
      </c>
      <c r="G143" s="51">
        <f t="shared" si="5"/>
        <v>14</v>
      </c>
      <c r="H143" s="51">
        <f>H144</f>
        <v>14</v>
      </c>
    </row>
    <row r="144" spans="1:8" s="10" customFormat="1" ht="24" x14ac:dyDescent="0.25">
      <c r="A144" s="48" t="s">
        <v>58</v>
      </c>
      <c r="B144" s="76" t="s">
        <v>316</v>
      </c>
      <c r="C144" s="52" t="s">
        <v>117</v>
      </c>
      <c r="D144" s="54" t="s">
        <v>317</v>
      </c>
      <c r="E144" s="50" t="s">
        <v>130</v>
      </c>
      <c r="F144" s="51">
        <v>0</v>
      </c>
      <c r="G144" s="51">
        <f t="shared" si="5"/>
        <v>14</v>
      </c>
      <c r="H144" s="51">
        <v>14</v>
      </c>
    </row>
    <row r="145" spans="1:8" x14ac:dyDescent="0.25">
      <c r="A145" s="48" t="s">
        <v>51</v>
      </c>
      <c r="B145" s="36">
        <v>25</v>
      </c>
      <c r="C145" s="52" t="s">
        <v>117</v>
      </c>
      <c r="D145" s="50">
        <v>7040</v>
      </c>
      <c r="E145" s="50" t="s">
        <v>113</v>
      </c>
      <c r="F145" s="51">
        <f>F146</f>
        <v>1708</v>
      </c>
      <c r="G145" s="51">
        <f t="shared" si="5"/>
        <v>77.900000000000091</v>
      </c>
      <c r="H145" s="51">
        <f>H146</f>
        <v>1785.9</v>
      </c>
    </row>
    <row r="146" spans="1:8" ht="24" x14ac:dyDescent="0.25">
      <c r="A146" s="48" t="s">
        <v>52</v>
      </c>
      <c r="B146" s="36">
        <v>25</v>
      </c>
      <c r="C146" s="52" t="s">
        <v>117</v>
      </c>
      <c r="D146" s="50">
        <v>7040</v>
      </c>
      <c r="E146" s="50">
        <v>100</v>
      </c>
      <c r="F146" s="51">
        <f>F147</f>
        <v>1708</v>
      </c>
      <c r="G146" s="51">
        <f t="shared" si="5"/>
        <v>77.900000000000091</v>
      </c>
      <c r="H146" s="51">
        <f>H147</f>
        <v>1785.9</v>
      </c>
    </row>
    <row r="147" spans="1:8" x14ac:dyDescent="0.25">
      <c r="A147" s="48" t="s">
        <v>53</v>
      </c>
      <c r="B147" s="36">
        <v>25</v>
      </c>
      <c r="C147" s="52" t="s">
        <v>117</v>
      </c>
      <c r="D147" s="50">
        <v>7040</v>
      </c>
      <c r="E147" s="50">
        <v>120</v>
      </c>
      <c r="F147" s="51">
        <v>1708</v>
      </c>
      <c r="G147" s="51">
        <f t="shared" si="5"/>
        <v>77.900000000000091</v>
      </c>
      <c r="H147" s="51">
        <f>1777.9+5.9+2.1</f>
        <v>1785.9</v>
      </c>
    </row>
    <row r="148" spans="1:8" s="9" customFormat="1" x14ac:dyDescent="0.25">
      <c r="A148" s="59" t="s">
        <v>76</v>
      </c>
      <c r="B148" s="41">
        <v>50</v>
      </c>
      <c r="C148" s="41">
        <v>0</v>
      </c>
      <c r="D148" s="40" t="s">
        <v>112</v>
      </c>
      <c r="E148" s="40" t="s">
        <v>113</v>
      </c>
      <c r="F148" s="42">
        <f>F149</f>
        <v>741</v>
      </c>
      <c r="G148" s="42">
        <f t="shared" si="5"/>
        <v>0</v>
      </c>
      <c r="H148" s="42">
        <f>H149</f>
        <v>741</v>
      </c>
    </row>
    <row r="149" spans="1:8" ht="36" x14ac:dyDescent="0.25">
      <c r="A149" s="53" t="s">
        <v>77</v>
      </c>
      <c r="B149" s="36">
        <v>50</v>
      </c>
      <c r="C149" s="36">
        <v>0</v>
      </c>
      <c r="D149" s="50">
        <v>5118</v>
      </c>
      <c r="E149" s="50" t="s">
        <v>113</v>
      </c>
      <c r="F149" s="51">
        <f>F150</f>
        <v>741</v>
      </c>
      <c r="G149" s="51">
        <f t="shared" si="5"/>
        <v>0</v>
      </c>
      <c r="H149" s="51">
        <f>H150</f>
        <v>741</v>
      </c>
    </row>
    <row r="150" spans="1:8" ht="24" x14ac:dyDescent="0.25">
      <c r="A150" s="48" t="s">
        <v>52</v>
      </c>
      <c r="B150" s="36">
        <v>50</v>
      </c>
      <c r="C150" s="36">
        <v>0</v>
      </c>
      <c r="D150" s="50">
        <v>5118</v>
      </c>
      <c r="E150" s="50">
        <v>100</v>
      </c>
      <c r="F150" s="51">
        <f>F151</f>
        <v>741</v>
      </c>
      <c r="G150" s="51">
        <f t="shared" si="5"/>
        <v>0</v>
      </c>
      <c r="H150" s="51">
        <f>H151</f>
        <v>741</v>
      </c>
    </row>
    <row r="151" spans="1:8" x14ac:dyDescent="0.25">
      <c r="A151" s="48" t="s">
        <v>53</v>
      </c>
      <c r="B151" s="36">
        <v>50</v>
      </c>
      <c r="C151" s="36">
        <v>0</v>
      </c>
      <c r="D151" s="50">
        <v>5118</v>
      </c>
      <c r="E151" s="50">
        <v>120</v>
      </c>
      <c r="F151" s="51">
        <f>718.2+22.8</f>
        <v>741</v>
      </c>
      <c r="G151" s="51">
        <f t="shared" si="5"/>
        <v>0</v>
      </c>
      <c r="H151" s="51">
        <f>718.2+22.8</f>
        <v>741</v>
      </c>
    </row>
    <row r="152" spans="1:8" x14ac:dyDescent="0.25">
      <c r="A152" s="43" t="s">
        <v>109</v>
      </c>
      <c r="B152" s="43"/>
      <c r="C152" s="43"/>
      <c r="D152" s="43"/>
      <c r="E152" s="43"/>
      <c r="F152" s="47">
        <f>F9+F24+F37+F62+F85+F92+F97+F105+F125+F148+F19+F121</f>
        <v>51994.7</v>
      </c>
      <c r="G152" s="47">
        <f>G9+G24+G37+G62+G85+G92+G97+G105+G125+G148+G19+G121</f>
        <v>-1878.9999999999991</v>
      </c>
      <c r="H152" s="47">
        <f>H9+H24+H37+H62+H85+H92+H97+H105+H125+H148+H19+H121</f>
        <v>50115.69999999999</v>
      </c>
    </row>
  </sheetData>
  <mergeCells count="11">
    <mergeCell ref="G1:H1"/>
    <mergeCell ref="G6:G7"/>
    <mergeCell ref="H6:H7"/>
    <mergeCell ref="A3:H3"/>
    <mergeCell ref="A5:H5"/>
    <mergeCell ref="G2:H2"/>
    <mergeCell ref="D2:F2"/>
    <mergeCell ref="A6:A7"/>
    <mergeCell ref="B6:D6"/>
    <mergeCell ref="E6:E7"/>
    <mergeCell ref="F6:F7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3" workbookViewId="0">
      <selection activeCell="F26" sqref="F26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6" ht="15.75" x14ac:dyDescent="0.25">
      <c r="A1" s="4"/>
      <c r="B1" s="6"/>
      <c r="C1" s="87"/>
      <c r="D1" s="87"/>
      <c r="E1" s="83" t="s">
        <v>249</v>
      </c>
      <c r="F1" s="83"/>
    </row>
    <row r="2" spans="1:6" ht="81" customHeight="1" x14ac:dyDescent="0.25">
      <c r="A2" s="4"/>
      <c r="B2" s="6"/>
      <c r="C2" s="18"/>
      <c r="D2" s="18"/>
      <c r="E2" s="90" t="s">
        <v>279</v>
      </c>
      <c r="F2" s="91"/>
    </row>
    <row r="3" spans="1:6" ht="61.5" customHeight="1" x14ac:dyDescent="0.25">
      <c r="A3" s="79" t="s">
        <v>149</v>
      </c>
      <c r="B3" s="87"/>
      <c r="C3" s="87"/>
      <c r="D3" s="87"/>
      <c r="E3" s="87"/>
      <c r="F3" s="87"/>
    </row>
    <row r="4" spans="1:6" ht="15.75" x14ac:dyDescent="0.25">
      <c r="A4" s="5"/>
      <c r="B4" s="6"/>
      <c r="C4" s="6"/>
    </row>
    <row r="5" spans="1:6" x14ac:dyDescent="0.25">
      <c r="A5" s="88" t="s">
        <v>0</v>
      </c>
      <c r="B5" s="89"/>
      <c r="C5" s="89"/>
      <c r="D5" s="89"/>
      <c r="E5" s="89"/>
      <c r="F5" s="89"/>
    </row>
    <row r="6" spans="1:6" x14ac:dyDescent="0.25">
      <c r="A6" s="86" t="s">
        <v>40</v>
      </c>
      <c r="B6" s="85" t="s">
        <v>41</v>
      </c>
      <c r="C6" s="85" t="s">
        <v>42</v>
      </c>
      <c r="D6" s="78" t="s">
        <v>236</v>
      </c>
      <c r="E6" s="78" t="s">
        <v>237</v>
      </c>
      <c r="F6" s="78" t="s">
        <v>238</v>
      </c>
    </row>
    <row r="7" spans="1:6" ht="35.25" customHeight="1" x14ac:dyDescent="0.25">
      <c r="A7" s="86"/>
      <c r="B7" s="85"/>
      <c r="C7" s="85"/>
      <c r="D7" s="78"/>
      <c r="E7" s="78"/>
      <c r="F7" s="78"/>
    </row>
    <row r="8" spans="1:6" x14ac:dyDescent="0.25">
      <c r="A8" s="37">
        <v>1</v>
      </c>
      <c r="B8" s="36">
        <v>2</v>
      </c>
      <c r="C8" s="36">
        <v>3</v>
      </c>
      <c r="D8" s="37">
        <v>4</v>
      </c>
      <c r="E8" s="37">
        <v>5</v>
      </c>
      <c r="F8" s="37">
        <v>6</v>
      </c>
    </row>
    <row r="9" spans="1:6" x14ac:dyDescent="0.25">
      <c r="A9" s="48" t="s">
        <v>49</v>
      </c>
      <c r="B9" s="49" t="s">
        <v>110</v>
      </c>
      <c r="C9" s="50" t="s">
        <v>111</v>
      </c>
      <c r="D9" s="51">
        <f>D10+D11+D12+D13</f>
        <v>34566.5</v>
      </c>
      <c r="E9" s="51">
        <f>F9-D9</f>
        <v>-712.19999999999709</v>
      </c>
      <c r="F9" s="51">
        <f>F10+F11+F12+F13</f>
        <v>33854.300000000003</v>
      </c>
    </row>
    <row r="10" spans="1:6" ht="24" x14ac:dyDescent="0.25">
      <c r="A10" s="48" t="s">
        <v>50</v>
      </c>
      <c r="B10" s="49" t="s">
        <v>110</v>
      </c>
      <c r="C10" s="50" t="s">
        <v>114</v>
      </c>
      <c r="D10" s="51">
        <v>1708</v>
      </c>
      <c r="E10" s="51">
        <f t="shared" ref="E10:E32" si="0">F10-D10</f>
        <v>77.900000000000091</v>
      </c>
      <c r="F10" s="51">
        <f>1777.9+5.9+2.1</f>
        <v>1785.9</v>
      </c>
    </row>
    <row r="11" spans="1:6" ht="36" x14ac:dyDescent="0.25">
      <c r="A11" s="48" t="s">
        <v>54</v>
      </c>
      <c r="B11" s="49" t="s">
        <v>110</v>
      </c>
      <c r="C11" s="50" t="s">
        <v>116</v>
      </c>
      <c r="D11" s="51">
        <f>17883.8+300</f>
        <v>18183.8</v>
      </c>
      <c r="E11" s="51">
        <f t="shared" si="0"/>
        <v>-558</v>
      </c>
      <c r="F11" s="51">
        <f>17661+6.6-2.1-39.7</f>
        <v>17625.8</v>
      </c>
    </row>
    <row r="12" spans="1:6" x14ac:dyDescent="0.25">
      <c r="A12" s="48" t="s">
        <v>61</v>
      </c>
      <c r="B12" s="49" t="s">
        <v>110</v>
      </c>
      <c r="C12" s="50">
        <v>11</v>
      </c>
      <c r="D12" s="51">
        <v>0</v>
      </c>
      <c r="E12" s="51">
        <f t="shared" si="0"/>
        <v>0</v>
      </c>
      <c r="F12" s="51">
        <v>0</v>
      </c>
    </row>
    <row r="13" spans="1:6" x14ac:dyDescent="0.25">
      <c r="A13" s="48" t="s">
        <v>65</v>
      </c>
      <c r="B13" s="49" t="s">
        <v>110</v>
      </c>
      <c r="C13" s="50">
        <v>13</v>
      </c>
      <c r="D13" s="51">
        <f>14068.7+6+600</f>
        <v>14674.7</v>
      </c>
      <c r="E13" s="51">
        <f t="shared" si="0"/>
        <v>-232.10000000000036</v>
      </c>
      <c r="F13" s="51">
        <f>14388.9+39.7+14</f>
        <v>14442.6</v>
      </c>
    </row>
    <row r="14" spans="1:6" x14ac:dyDescent="0.25">
      <c r="A14" s="48" t="s">
        <v>74</v>
      </c>
      <c r="B14" s="49" t="s">
        <v>114</v>
      </c>
      <c r="C14" s="50" t="s">
        <v>111</v>
      </c>
      <c r="D14" s="51">
        <f>D15</f>
        <v>741</v>
      </c>
      <c r="E14" s="51">
        <f t="shared" si="0"/>
        <v>0</v>
      </c>
      <c r="F14" s="51">
        <f>F15</f>
        <v>741</v>
      </c>
    </row>
    <row r="15" spans="1:6" x14ac:dyDescent="0.25">
      <c r="A15" s="48" t="s">
        <v>75</v>
      </c>
      <c r="B15" s="49" t="s">
        <v>114</v>
      </c>
      <c r="C15" s="50" t="s">
        <v>119</v>
      </c>
      <c r="D15" s="51">
        <f>718.2+22.8</f>
        <v>741</v>
      </c>
      <c r="E15" s="51">
        <f t="shared" si="0"/>
        <v>0</v>
      </c>
      <c r="F15" s="51">
        <f>718.2+22.8</f>
        <v>741</v>
      </c>
    </row>
    <row r="16" spans="1:6" x14ac:dyDescent="0.25">
      <c r="A16" s="48" t="s">
        <v>78</v>
      </c>
      <c r="B16" s="49" t="s">
        <v>119</v>
      </c>
      <c r="C16" s="50" t="s">
        <v>111</v>
      </c>
      <c r="D16" s="51">
        <f>D17+D18</f>
        <v>700.2</v>
      </c>
      <c r="E16" s="51">
        <f t="shared" si="0"/>
        <v>209.29999999999995</v>
      </c>
      <c r="F16" s="51">
        <f>F17+F18+F19</f>
        <v>909.5</v>
      </c>
    </row>
    <row r="17" spans="1:6" x14ac:dyDescent="0.25">
      <c r="A17" s="48" t="s">
        <v>79</v>
      </c>
      <c r="B17" s="49" t="s">
        <v>119</v>
      </c>
      <c r="C17" s="50" t="s">
        <v>116</v>
      </c>
      <c r="D17" s="51">
        <v>102</v>
      </c>
      <c r="E17" s="51">
        <f t="shared" si="0"/>
        <v>0</v>
      </c>
      <c r="F17" s="51">
        <v>102</v>
      </c>
    </row>
    <row r="18" spans="1:6" ht="24" x14ac:dyDescent="0.25">
      <c r="A18" s="53" t="s">
        <v>81</v>
      </c>
      <c r="B18" s="49" t="s">
        <v>119</v>
      </c>
      <c r="C18" s="50" t="s">
        <v>122</v>
      </c>
      <c r="D18" s="51">
        <v>598.20000000000005</v>
      </c>
      <c r="E18" s="51">
        <f t="shared" si="0"/>
        <v>174.59999999999991</v>
      </c>
      <c r="F18" s="51">
        <v>772.8</v>
      </c>
    </row>
    <row r="19" spans="1:6" ht="24" x14ac:dyDescent="0.25">
      <c r="A19" s="53" t="s">
        <v>307</v>
      </c>
      <c r="B19" s="49" t="s">
        <v>119</v>
      </c>
      <c r="C19" s="50" t="s">
        <v>150</v>
      </c>
      <c r="D19" s="51">
        <v>0</v>
      </c>
      <c r="E19" s="51">
        <f t="shared" si="0"/>
        <v>34.700000000000003</v>
      </c>
      <c r="F19" s="51">
        <v>34.700000000000003</v>
      </c>
    </row>
    <row r="20" spans="1:6" x14ac:dyDescent="0.25">
      <c r="A20" s="48" t="s">
        <v>83</v>
      </c>
      <c r="B20" s="49" t="s">
        <v>116</v>
      </c>
      <c r="C20" s="50" t="s">
        <v>111</v>
      </c>
      <c r="D20" s="51">
        <f>D21+D22+D23</f>
        <v>8032.5</v>
      </c>
      <c r="E20" s="51">
        <f t="shared" si="0"/>
        <v>-1654.6999999999998</v>
      </c>
      <c r="F20" s="51">
        <f>F21+F22+F23</f>
        <v>6377.8</v>
      </c>
    </row>
    <row r="21" spans="1:6" x14ac:dyDescent="0.25">
      <c r="A21" s="53" t="s">
        <v>84</v>
      </c>
      <c r="B21" s="49" t="s">
        <v>116</v>
      </c>
      <c r="C21" s="50" t="s">
        <v>110</v>
      </c>
      <c r="D21" s="51">
        <f>4369-153.4+50</f>
        <v>4265.6000000000004</v>
      </c>
      <c r="E21" s="51">
        <f t="shared" si="0"/>
        <v>-1490.4000000000005</v>
      </c>
      <c r="F21" s="51">
        <f>2763.7+11.5</f>
        <v>2775.2</v>
      </c>
    </row>
    <row r="22" spans="1:6" x14ac:dyDescent="0.25">
      <c r="A22" s="48" t="s">
        <v>87</v>
      </c>
      <c r="B22" s="49" t="s">
        <v>116</v>
      </c>
      <c r="C22" s="50" t="s">
        <v>122</v>
      </c>
      <c r="D22" s="51">
        <v>3398.9</v>
      </c>
      <c r="E22" s="51">
        <f t="shared" si="0"/>
        <v>-181.40000000000009</v>
      </c>
      <c r="F22" s="51">
        <v>3217.5</v>
      </c>
    </row>
    <row r="23" spans="1:6" x14ac:dyDescent="0.25">
      <c r="A23" s="48" t="s">
        <v>89</v>
      </c>
      <c r="B23" s="49" t="s">
        <v>116</v>
      </c>
      <c r="C23" s="50">
        <v>10</v>
      </c>
      <c r="D23" s="51">
        <v>368</v>
      </c>
      <c r="E23" s="51">
        <f t="shared" si="0"/>
        <v>17.100000000000023</v>
      </c>
      <c r="F23" s="51">
        <v>385.1</v>
      </c>
    </row>
    <row r="24" spans="1:6" x14ac:dyDescent="0.25">
      <c r="A24" s="48" t="s">
        <v>92</v>
      </c>
      <c r="B24" s="49" t="s">
        <v>124</v>
      </c>
      <c r="C24" s="50" t="s">
        <v>111</v>
      </c>
      <c r="D24" s="51">
        <f>D25+D26+D27</f>
        <v>7736.9</v>
      </c>
      <c r="E24" s="51">
        <f t="shared" si="0"/>
        <v>278.60000000000036</v>
      </c>
      <c r="F24" s="51">
        <f>F25+F26+F27</f>
        <v>8015.5</v>
      </c>
    </row>
    <row r="25" spans="1:6" x14ac:dyDescent="0.25">
      <c r="A25" s="48" t="s">
        <v>93</v>
      </c>
      <c r="B25" s="49" t="s">
        <v>124</v>
      </c>
      <c r="C25" s="50" t="s">
        <v>110</v>
      </c>
      <c r="D25" s="51">
        <f>2720.4-600</f>
        <v>2120.4</v>
      </c>
      <c r="E25" s="51">
        <f t="shared" si="0"/>
        <v>-55.599999999999909</v>
      </c>
      <c r="F25" s="51">
        <v>2064.8000000000002</v>
      </c>
    </row>
    <row r="26" spans="1:6" x14ac:dyDescent="0.25">
      <c r="A26" s="48" t="s">
        <v>96</v>
      </c>
      <c r="B26" s="49" t="s">
        <v>124</v>
      </c>
      <c r="C26" s="50" t="s">
        <v>114</v>
      </c>
      <c r="D26" s="51">
        <f>4479-56-300</f>
        <v>4123</v>
      </c>
      <c r="E26" s="51">
        <f t="shared" si="0"/>
        <v>-245.40000000000009</v>
      </c>
      <c r="F26" s="51">
        <f>3877.6+9.5-9.5</f>
        <v>3877.6</v>
      </c>
    </row>
    <row r="27" spans="1:6" x14ac:dyDescent="0.25">
      <c r="A27" s="48" t="s">
        <v>97</v>
      </c>
      <c r="B27" s="49" t="s">
        <v>124</v>
      </c>
      <c r="C27" s="50" t="s">
        <v>119</v>
      </c>
      <c r="D27" s="51">
        <v>1493.5</v>
      </c>
      <c r="E27" s="51">
        <f t="shared" si="0"/>
        <v>579.59999999999991</v>
      </c>
      <c r="F27" s="51">
        <f>1795.1-5.9-6.6-9.5+300</f>
        <v>2073.1</v>
      </c>
    </row>
    <row r="28" spans="1:6" x14ac:dyDescent="0.25">
      <c r="A28" s="48" t="s">
        <v>101</v>
      </c>
      <c r="B28" s="49">
        <v>10</v>
      </c>
      <c r="C28" s="50" t="s">
        <v>111</v>
      </c>
      <c r="D28" s="51">
        <f>D29</f>
        <v>180</v>
      </c>
      <c r="E28" s="51">
        <f t="shared" si="0"/>
        <v>0</v>
      </c>
      <c r="F28" s="51">
        <f>F29</f>
        <v>180</v>
      </c>
    </row>
    <row r="29" spans="1:6" x14ac:dyDescent="0.25">
      <c r="A29" s="48" t="s">
        <v>102</v>
      </c>
      <c r="B29" s="49">
        <v>10</v>
      </c>
      <c r="C29" s="50" t="s">
        <v>110</v>
      </c>
      <c r="D29" s="51">
        <v>180</v>
      </c>
      <c r="E29" s="51">
        <f t="shared" si="0"/>
        <v>0</v>
      </c>
      <c r="F29" s="51">
        <v>180</v>
      </c>
    </row>
    <row r="30" spans="1:6" ht="24" x14ac:dyDescent="0.25">
      <c r="A30" s="48" t="s">
        <v>105</v>
      </c>
      <c r="B30" s="49">
        <v>14</v>
      </c>
      <c r="C30" s="50" t="s">
        <v>111</v>
      </c>
      <c r="D30" s="51">
        <f>D31</f>
        <v>37.6</v>
      </c>
      <c r="E30" s="51">
        <f t="shared" si="0"/>
        <v>0</v>
      </c>
      <c r="F30" s="51">
        <f>F31</f>
        <v>37.6</v>
      </c>
    </row>
    <row r="31" spans="1:6" x14ac:dyDescent="0.25">
      <c r="A31" s="48" t="s">
        <v>106</v>
      </c>
      <c r="B31" s="49">
        <v>14</v>
      </c>
      <c r="C31" s="50" t="s">
        <v>119</v>
      </c>
      <c r="D31" s="58">
        <f>33.2+4.4</f>
        <v>37.6</v>
      </c>
      <c r="E31" s="58">
        <f t="shared" si="0"/>
        <v>0</v>
      </c>
      <c r="F31" s="58">
        <f>33.2+4.4</f>
        <v>37.6</v>
      </c>
    </row>
    <row r="32" spans="1:6" x14ac:dyDescent="0.25">
      <c r="A32" s="43" t="s">
        <v>109</v>
      </c>
      <c r="B32" s="50"/>
      <c r="C32" s="50"/>
      <c r="D32" s="47">
        <f>D9+D14+D16+D20+D24+D28+D30</f>
        <v>51994.7</v>
      </c>
      <c r="E32" s="47">
        <f t="shared" si="0"/>
        <v>-1878.9999999999927</v>
      </c>
      <c r="F32" s="47">
        <f>F9+F14+F16+F20+F24+F28+F30</f>
        <v>50115.700000000004</v>
      </c>
    </row>
  </sheetData>
  <mergeCells count="11">
    <mergeCell ref="E6:E7"/>
    <mergeCell ref="F6:F7"/>
    <mergeCell ref="A3:F3"/>
    <mergeCell ref="A5:F5"/>
    <mergeCell ref="E1:F1"/>
    <mergeCell ref="C1:D1"/>
    <mergeCell ref="A6:A7"/>
    <mergeCell ref="B6:B7"/>
    <mergeCell ref="C6:C7"/>
    <mergeCell ref="D6:D7"/>
    <mergeCell ref="E2:F2"/>
  </mergeCells>
  <pageMargins left="0.23622047244094488" right="0.23622047244094488" top="0.74803149606299213" bottom="0.354330708661417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topLeftCell="A22" workbookViewId="0">
      <selection activeCell="A41" sqref="A41"/>
    </sheetView>
  </sheetViews>
  <sheetFormatPr defaultRowHeight="15" x14ac:dyDescent="0.25"/>
  <cols>
    <col min="1" max="1" width="51" customWidth="1"/>
    <col min="2" max="2" width="8.140625" style="6" customWidth="1"/>
    <col min="3" max="4" width="3.28515625" bestFit="1" customWidth="1"/>
    <col min="5" max="5" width="4" bestFit="1" customWidth="1"/>
    <col min="6" max="6" width="3.5703125" bestFit="1" customWidth="1"/>
    <col min="7" max="7" width="5" bestFit="1" customWidth="1"/>
    <col min="8" max="8" width="4.42578125" bestFit="1" customWidth="1"/>
    <col min="9" max="9" width="9.7109375" bestFit="1" customWidth="1"/>
    <col min="12" max="12" width="10.42578125" bestFit="1" customWidth="1"/>
  </cols>
  <sheetData>
    <row r="1" spans="1:13" ht="15.75" x14ac:dyDescent="0.25">
      <c r="A1" s="4"/>
      <c r="B1" s="11"/>
      <c r="C1" s="6"/>
      <c r="D1" s="6"/>
      <c r="E1" s="6"/>
      <c r="F1" s="90"/>
      <c r="G1" s="90"/>
      <c r="H1" s="90"/>
      <c r="I1" s="90"/>
      <c r="L1" s="83" t="s">
        <v>241</v>
      </c>
      <c r="M1" s="83"/>
    </row>
    <row r="2" spans="1:13" ht="65.25" customHeight="1" x14ac:dyDescent="0.25">
      <c r="A2" s="4"/>
      <c r="B2" s="11"/>
      <c r="C2" s="6"/>
      <c r="D2" s="6"/>
      <c r="E2" s="6"/>
      <c r="F2" s="19"/>
      <c r="G2" s="19"/>
      <c r="H2" s="19"/>
      <c r="I2" s="19"/>
      <c r="K2" s="90" t="s">
        <v>280</v>
      </c>
      <c r="L2" s="93"/>
      <c r="M2" s="93"/>
    </row>
    <row r="3" spans="1:13" ht="15.75" x14ac:dyDescent="0.25">
      <c r="A3" s="79" t="s">
        <v>230</v>
      </c>
      <c r="B3" s="79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5.75" x14ac:dyDescent="0.25">
      <c r="A4" s="5"/>
      <c r="B4" s="12"/>
      <c r="C4" s="6"/>
      <c r="D4" s="6"/>
      <c r="E4" s="6"/>
      <c r="F4" s="6"/>
      <c r="G4" s="6"/>
      <c r="H4" s="6"/>
    </row>
    <row r="5" spans="1:13" x14ac:dyDescent="0.25">
      <c r="A5" s="88" t="s">
        <v>0</v>
      </c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36" x14ac:dyDescent="0.25">
      <c r="A6" s="86" t="s">
        <v>40</v>
      </c>
      <c r="B6" s="36" t="s">
        <v>152</v>
      </c>
      <c r="C6" s="85" t="s">
        <v>41</v>
      </c>
      <c r="D6" s="85" t="s">
        <v>42</v>
      </c>
      <c r="E6" s="85" t="s">
        <v>43</v>
      </c>
      <c r="F6" s="85"/>
      <c r="G6" s="85"/>
      <c r="H6" s="85" t="s">
        <v>44</v>
      </c>
      <c r="I6" s="94" t="s">
        <v>236</v>
      </c>
      <c r="J6" s="37" t="s">
        <v>176</v>
      </c>
      <c r="K6" s="94" t="s">
        <v>237</v>
      </c>
      <c r="L6" s="94" t="s">
        <v>238</v>
      </c>
      <c r="M6" s="37" t="s">
        <v>176</v>
      </c>
    </row>
    <row r="7" spans="1:13" x14ac:dyDescent="0.25">
      <c r="A7" s="86"/>
      <c r="B7" s="36"/>
      <c r="C7" s="85"/>
      <c r="D7" s="85"/>
      <c r="E7" s="36" t="s">
        <v>46</v>
      </c>
      <c r="F7" s="36" t="s">
        <v>47</v>
      </c>
      <c r="G7" s="36" t="s">
        <v>48</v>
      </c>
      <c r="H7" s="85"/>
      <c r="I7" s="94"/>
      <c r="J7" s="37" t="s">
        <v>45</v>
      </c>
      <c r="K7" s="94"/>
      <c r="L7" s="94"/>
      <c r="M7" s="37" t="s">
        <v>45</v>
      </c>
    </row>
    <row r="8" spans="1:13" x14ac:dyDescent="0.25">
      <c r="A8" s="37">
        <v>1</v>
      </c>
      <c r="B8" s="36">
        <v>2</v>
      </c>
      <c r="C8" s="36" t="s">
        <v>146</v>
      </c>
      <c r="D8" s="36" t="s">
        <v>134</v>
      </c>
      <c r="E8" s="36" t="s">
        <v>147</v>
      </c>
      <c r="F8" s="36" t="s">
        <v>153</v>
      </c>
      <c r="G8" s="36" t="s">
        <v>154</v>
      </c>
      <c r="H8" s="36" t="s">
        <v>155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</row>
    <row r="9" spans="1:13" x14ac:dyDescent="0.25">
      <c r="A9" s="63" t="s">
        <v>151</v>
      </c>
      <c r="B9" s="64">
        <v>650</v>
      </c>
      <c r="C9" s="41" t="s">
        <v>111</v>
      </c>
      <c r="D9" s="41" t="s">
        <v>111</v>
      </c>
      <c r="E9" s="41" t="s">
        <v>111</v>
      </c>
      <c r="F9" s="41" t="s">
        <v>115</v>
      </c>
      <c r="G9" s="41" t="s">
        <v>112</v>
      </c>
      <c r="H9" s="41" t="s">
        <v>113</v>
      </c>
      <c r="I9" s="42">
        <f>I10+I43+I48+I64+I76+I103+I107</f>
        <v>51994.7</v>
      </c>
      <c r="J9" s="42"/>
      <c r="K9" s="42">
        <f>L9-I9</f>
        <v>-1878.9999999999927</v>
      </c>
      <c r="L9" s="42">
        <f>L10+L43+L48+L64+L76+L103+L107</f>
        <v>50115.700000000004</v>
      </c>
      <c r="M9" s="42"/>
    </row>
    <row r="10" spans="1:13" x14ac:dyDescent="0.25">
      <c r="A10" s="38" t="s">
        <v>49</v>
      </c>
      <c r="B10" s="64">
        <v>650</v>
      </c>
      <c r="C10" s="39" t="s">
        <v>110</v>
      </c>
      <c r="D10" s="40" t="s">
        <v>111</v>
      </c>
      <c r="E10" s="41" t="s">
        <v>111</v>
      </c>
      <c r="F10" s="41">
        <v>0</v>
      </c>
      <c r="G10" s="40" t="s">
        <v>112</v>
      </c>
      <c r="H10" s="40" t="s">
        <v>113</v>
      </c>
      <c r="I10" s="42">
        <f>I11+I14+I21+I24</f>
        <v>34566.5</v>
      </c>
      <c r="J10" s="42"/>
      <c r="K10" s="42">
        <f t="shared" ref="K10:K91" si="0">L10-I10</f>
        <v>-712.19999999999709</v>
      </c>
      <c r="L10" s="42">
        <f>L11+L14+L21+L24</f>
        <v>33854.300000000003</v>
      </c>
      <c r="M10" s="42"/>
    </row>
    <row r="11" spans="1:13" ht="24" x14ac:dyDescent="0.25">
      <c r="A11" s="43" t="s">
        <v>50</v>
      </c>
      <c r="B11" s="65">
        <v>650</v>
      </c>
      <c r="C11" s="44" t="s">
        <v>110</v>
      </c>
      <c r="D11" s="45" t="s">
        <v>114</v>
      </c>
      <c r="E11" s="46" t="s">
        <v>111</v>
      </c>
      <c r="F11" s="46" t="s">
        <v>115</v>
      </c>
      <c r="G11" s="45" t="s">
        <v>112</v>
      </c>
      <c r="H11" s="45" t="s">
        <v>113</v>
      </c>
      <c r="I11" s="47">
        <f>I12</f>
        <v>1708</v>
      </c>
      <c r="J11" s="47"/>
      <c r="K11" s="47">
        <f t="shared" si="0"/>
        <v>77.900000000000091</v>
      </c>
      <c r="L11" s="47">
        <f>L12</f>
        <v>1785.9</v>
      </c>
      <c r="M11" s="47"/>
    </row>
    <row r="12" spans="1:13" x14ac:dyDescent="0.25">
      <c r="A12" s="48" t="s">
        <v>51</v>
      </c>
      <c r="B12" s="66">
        <v>650</v>
      </c>
      <c r="C12" s="49" t="s">
        <v>110</v>
      </c>
      <c r="D12" s="50" t="s">
        <v>114</v>
      </c>
      <c r="E12" s="36">
        <v>25</v>
      </c>
      <c r="F12" s="52" t="s">
        <v>117</v>
      </c>
      <c r="G12" s="50">
        <v>7040</v>
      </c>
      <c r="H12" s="50" t="s">
        <v>113</v>
      </c>
      <c r="I12" s="51">
        <f>I13</f>
        <v>1708</v>
      </c>
      <c r="J12" s="51"/>
      <c r="K12" s="51">
        <f t="shared" si="0"/>
        <v>77.900000000000091</v>
      </c>
      <c r="L12" s="51">
        <f>L13</f>
        <v>1785.9</v>
      </c>
      <c r="M12" s="51"/>
    </row>
    <row r="13" spans="1:13" ht="24" x14ac:dyDescent="0.25">
      <c r="A13" s="48" t="s">
        <v>157</v>
      </c>
      <c r="B13" s="66">
        <v>650</v>
      </c>
      <c r="C13" s="49" t="s">
        <v>110</v>
      </c>
      <c r="D13" s="50" t="s">
        <v>114</v>
      </c>
      <c r="E13" s="36">
        <v>25</v>
      </c>
      <c r="F13" s="52" t="s">
        <v>117</v>
      </c>
      <c r="G13" s="50">
        <v>7040</v>
      </c>
      <c r="H13" s="50" t="s">
        <v>156</v>
      </c>
      <c r="I13" s="51">
        <v>1708</v>
      </c>
      <c r="J13" s="51"/>
      <c r="K13" s="51">
        <f t="shared" si="0"/>
        <v>77.900000000000091</v>
      </c>
      <c r="L13" s="51">
        <f>1777.9+5.9+2.1</f>
        <v>1785.9</v>
      </c>
      <c r="M13" s="51"/>
    </row>
    <row r="14" spans="1:13" ht="36" x14ac:dyDescent="0.25">
      <c r="A14" s="43" t="s">
        <v>54</v>
      </c>
      <c r="B14" s="65">
        <v>650</v>
      </c>
      <c r="C14" s="44" t="s">
        <v>110</v>
      </c>
      <c r="D14" s="45" t="s">
        <v>116</v>
      </c>
      <c r="E14" s="46" t="s">
        <v>111</v>
      </c>
      <c r="F14" s="46">
        <v>0</v>
      </c>
      <c r="G14" s="45" t="s">
        <v>112</v>
      </c>
      <c r="H14" s="45" t="s">
        <v>113</v>
      </c>
      <c r="I14" s="47">
        <f>I15</f>
        <v>18183.8</v>
      </c>
      <c r="J14" s="47"/>
      <c r="K14" s="47">
        <f t="shared" si="0"/>
        <v>-558</v>
      </c>
      <c r="L14" s="47">
        <f>L15</f>
        <v>17625.8</v>
      </c>
      <c r="M14" s="47"/>
    </row>
    <row r="15" spans="1:13" x14ac:dyDescent="0.25">
      <c r="A15" s="48" t="s">
        <v>56</v>
      </c>
      <c r="B15" s="66">
        <v>650</v>
      </c>
      <c r="C15" s="49" t="s">
        <v>110</v>
      </c>
      <c r="D15" s="50" t="s">
        <v>116</v>
      </c>
      <c r="E15" s="36">
        <v>25</v>
      </c>
      <c r="F15" s="52">
        <v>1</v>
      </c>
      <c r="G15" s="50" t="s">
        <v>118</v>
      </c>
      <c r="H15" s="50" t="s">
        <v>113</v>
      </c>
      <c r="I15" s="51">
        <f>I16+I17+I18+I20+I19</f>
        <v>18183.8</v>
      </c>
      <c r="J15" s="51"/>
      <c r="K15" s="51">
        <f t="shared" si="0"/>
        <v>-558</v>
      </c>
      <c r="L15" s="51">
        <f>L16+L17+L18+L20+L19</f>
        <v>17625.8</v>
      </c>
      <c r="M15" s="51"/>
    </row>
    <row r="16" spans="1:13" ht="24" x14ac:dyDescent="0.25">
      <c r="A16" s="48" t="s">
        <v>157</v>
      </c>
      <c r="B16" s="66">
        <v>650</v>
      </c>
      <c r="C16" s="49" t="s">
        <v>110</v>
      </c>
      <c r="D16" s="50" t="s">
        <v>116</v>
      </c>
      <c r="E16" s="36">
        <v>25</v>
      </c>
      <c r="F16" s="52">
        <v>1</v>
      </c>
      <c r="G16" s="50" t="s">
        <v>118</v>
      </c>
      <c r="H16" s="50" t="s">
        <v>156</v>
      </c>
      <c r="I16" s="51">
        <f>17139.8+300</f>
        <v>17439.8</v>
      </c>
      <c r="J16" s="51"/>
      <c r="K16" s="51">
        <f t="shared" si="0"/>
        <v>-514.29999999999927</v>
      </c>
      <c r="L16" s="51">
        <f>16967.3-2.1-39.7</f>
        <v>16925.5</v>
      </c>
      <c r="M16" s="51"/>
    </row>
    <row r="17" spans="1:13" ht="24" x14ac:dyDescent="0.25">
      <c r="A17" s="48" t="s">
        <v>160</v>
      </c>
      <c r="B17" s="66">
        <v>650</v>
      </c>
      <c r="C17" s="49" t="s">
        <v>110</v>
      </c>
      <c r="D17" s="50" t="s">
        <v>116</v>
      </c>
      <c r="E17" s="36">
        <v>25</v>
      </c>
      <c r="F17" s="52">
        <v>1</v>
      </c>
      <c r="G17" s="50" t="s">
        <v>118</v>
      </c>
      <c r="H17" s="50" t="s">
        <v>158</v>
      </c>
      <c r="I17" s="51">
        <v>245</v>
      </c>
      <c r="J17" s="51"/>
      <c r="K17" s="51">
        <f t="shared" si="0"/>
        <v>0</v>
      </c>
      <c r="L17" s="51">
        <v>245</v>
      </c>
      <c r="M17" s="51"/>
    </row>
    <row r="18" spans="1:13" ht="24" x14ac:dyDescent="0.25">
      <c r="A18" s="48" t="s">
        <v>161</v>
      </c>
      <c r="B18" s="66">
        <v>650</v>
      </c>
      <c r="C18" s="49" t="s">
        <v>110</v>
      </c>
      <c r="D18" s="50" t="s">
        <v>116</v>
      </c>
      <c r="E18" s="36">
        <v>25</v>
      </c>
      <c r="F18" s="52">
        <v>1</v>
      </c>
      <c r="G18" s="50" t="s">
        <v>118</v>
      </c>
      <c r="H18" s="50" t="s">
        <v>159</v>
      </c>
      <c r="I18" s="51">
        <v>203</v>
      </c>
      <c r="J18" s="51"/>
      <c r="K18" s="51">
        <f t="shared" si="0"/>
        <v>6.5999999999999943</v>
      </c>
      <c r="L18" s="51">
        <f>203+6.6</f>
        <v>209.6</v>
      </c>
      <c r="M18" s="51"/>
    </row>
    <row r="19" spans="1:13" ht="72" x14ac:dyDescent="0.25">
      <c r="A19" s="48" t="s">
        <v>247</v>
      </c>
      <c r="B19" s="66">
        <v>650</v>
      </c>
      <c r="C19" s="49" t="s">
        <v>110</v>
      </c>
      <c r="D19" s="50" t="s">
        <v>116</v>
      </c>
      <c r="E19" s="36">
        <v>25</v>
      </c>
      <c r="F19" s="52">
        <v>1</v>
      </c>
      <c r="G19" s="50" t="s">
        <v>118</v>
      </c>
      <c r="H19" s="50" t="s">
        <v>246</v>
      </c>
      <c r="I19" s="51">
        <v>282</v>
      </c>
      <c r="J19" s="51"/>
      <c r="K19" s="51">
        <f t="shared" si="0"/>
        <v>-39.300000000000011</v>
      </c>
      <c r="L19" s="51">
        <v>242.7</v>
      </c>
      <c r="M19" s="51"/>
    </row>
    <row r="20" spans="1:13" x14ac:dyDescent="0.25">
      <c r="A20" s="53" t="s">
        <v>163</v>
      </c>
      <c r="B20" s="66">
        <v>650</v>
      </c>
      <c r="C20" s="49" t="s">
        <v>110</v>
      </c>
      <c r="D20" s="50" t="s">
        <v>116</v>
      </c>
      <c r="E20" s="36">
        <v>25</v>
      </c>
      <c r="F20" s="52">
        <v>1</v>
      </c>
      <c r="G20" s="50" t="s">
        <v>118</v>
      </c>
      <c r="H20" s="50" t="s">
        <v>162</v>
      </c>
      <c r="I20" s="51">
        <v>14</v>
      </c>
      <c r="J20" s="51"/>
      <c r="K20" s="51">
        <f t="shared" si="0"/>
        <v>-11</v>
      </c>
      <c r="L20" s="51">
        <v>3</v>
      </c>
      <c r="M20" s="51"/>
    </row>
    <row r="21" spans="1:13" x14ac:dyDescent="0.25">
      <c r="A21" s="43" t="s">
        <v>61</v>
      </c>
      <c r="B21" s="65">
        <v>650</v>
      </c>
      <c r="C21" s="44" t="s">
        <v>110</v>
      </c>
      <c r="D21" s="45">
        <v>11</v>
      </c>
      <c r="E21" s="46" t="s">
        <v>111</v>
      </c>
      <c r="F21" s="46" t="s">
        <v>115</v>
      </c>
      <c r="G21" s="45" t="s">
        <v>112</v>
      </c>
      <c r="H21" s="45" t="s">
        <v>113</v>
      </c>
      <c r="I21" s="47">
        <f>I22</f>
        <v>0</v>
      </c>
      <c r="J21" s="47"/>
      <c r="K21" s="47">
        <f t="shared" si="0"/>
        <v>0</v>
      </c>
      <c r="L21" s="47">
        <f>L22</f>
        <v>0</v>
      </c>
      <c r="M21" s="47"/>
    </row>
    <row r="22" spans="1:13" ht="16.5" customHeight="1" x14ac:dyDescent="0.25">
      <c r="A22" s="48" t="s">
        <v>63</v>
      </c>
      <c r="B22" s="66">
        <v>650</v>
      </c>
      <c r="C22" s="49" t="s">
        <v>110</v>
      </c>
      <c r="D22" s="50">
        <v>11</v>
      </c>
      <c r="E22" s="36">
        <v>20</v>
      </c>
      <c r="F22" s="36">
        <v>5</v>
      </c>
      <c r="G22" s="54">
        <v>7020</v>
      </c>
      <c r="H22" s="54" t="s">
        <v>113</v>
      </c>
      <c r="I22" s="51">
        <f>I23</f>
        <v>0</v>
      </c>
      <c r="J22" s="51"/>
      <c r="K22" s="51">
        <f t="shared" si="0"/>
        <v>0</v>
      </c>
      <c r="L22" s="51">
        <f>L23</f>
        <v>0</v>
      </c>
      <c r="M22" s="51"/>
    </row>
    <row r="23" spans="1:13" x14ac:dyDescent="0.25">
      <c r="A23" s="48" t="s">
        <v>64</v>
      </c>
      <c r="B23" s="66">
        <v>650</v>
      </c>
      <c r="C23" s="49" t="s">
        <v>110</v>
      </c>
      <c r="D23" s="50">
        <v>11</v>
      </c>
      <c r="E23" s="36">
        <v>20</v>
      </c>
      <c r="F23" s="36">
        <v>5</v>
      </c>
      <c r="G23" s="54">
        <v>7020</v>
      </c>
      <c r="H23" s="54">
        <v>870</v>
      </c>
      <c r="I23" s="51">
        <v>0</v>
      </c>
      <c r="J23" s="51"/>
      <c r="K23" s="51">
        <f t="shared" si="0"/>
        <v>0</v>
      </c>
      <c r="L23" s="51">
        <v>0</v>
      </c>
      <c r="M23" s="51"/>
    </row>
    <row r="24" spans="1:13" x14ac:dyDescent="0.25">
      <c r="A24" s="43" t="s">
        <v>65</v>
      </c>
      <c r="B24" s="65">
        <v>650</v>
      </c>
      <c r="C24" s="44" t="s">
        <v>110</v>
      </c>
      <c r="D24" s="45">
        <v>13</v>
      </c>
      <c r="E24" s="46" t="s">
        <v>111</v>
      </c>
      <c r="F24" s="46">
        <v>0</v>
      </c>
      <c r="G24" s="55" t="s">
        <v>112</v>
      </c>
      <c r="H24" s="55" t="s">
        <v>113</v>
      </c>
      <c r="I24" s="47">
        <f>I25+I27+I29+I32+I34</f>
        <v>14674.699999999999</v>
      </c>
      <c r="J24" s="47"/>
      <c r="K24" s="47">
        <f t="shared" si="0"/>
        <v>-232.09999999999854</v>
      </c>
      <c r="L24" s="47">
        <f>L25+L27+L29+L32+L34+L39</f>
        <v>14442.6</v>
      </c>
      <c r="M24" s="47"/>
    </row>
    <row r="25" spans="1:13" ht="24" x14ac:dyDescent="0.25">
      <c r="A25" s="48" t="s">
        <v>67</v>
      </c>
      <c r="B25" s="66">
        <v>650</v>
      </c>
      <c r="C25" s="49" t="s">
        <v>110</v>
      </c>
      <c r="D25" s="50">
        <v>13</v>
      </c>
      <c r="E25" s="36" t="s">
        <v>119</v>
      </c>
      <c r="F25" s="36">
        <v>1</v>
      </c>
      <c r="G25" s="54">
        <v>7061</v>
      </c>
      <c r="H25" s="54" t="s">
        <v>113</v>
      </c>
      <c r="I25" s="51">
        <f>I26</f>
        <v>50</v>
      </c>
      <c r="J25" s="51"/>
      <c r="K25" s="51">
        <f t="shared" si="0"/>
        <v>-32.799999999999997</v>
      </c>
      <c r="L25" s="51">
        <f>L26</f>
        <v>17.2</v>
      </c>
      <c r="M25" s="51"/>
    </row>
    <row r="26" spans="1:13" ht="24" x14ac:dyDescent="0.25">
      <c r="A26" s="48" t="s">
        <v>161</v>
      </c>
      <c r="B26" s="66">
        <v>650</v>
      </c>
      <c r="C26" s="49" t="s">
        <v>110</v>
      </c>
      <c r="D26" s="50">
        <v>13</v>
      </c>
      <c r="E26" s="36" t="s">
        <v>119</v>
      </c>
      <c r="F26" s="36">
        <v>1</v>
      </c>
      <c r="G26" s="54">
        <v>7061</v>
      </c>
      <c r="H26" s="54" t="s">
        <v>159</v>
      </c>
      <c r="I26" s="51">
        <v>50</v>
      </c>
      <c r="J26" s="51"/>
      <c r="K26" s="51">
        <f t="shared" si="0"/>
        <v>-32.799999999999997</v>
      </c>
      <c r="L26" s="51">
        <v>17.2</v>
      </c>
      <c r="M26" s="51"/>
    </row>
    <row r="27" spans="1:13" ht="24" x14ac:dyDescent="0.25">
      <c r="A27" s="53" t="s">
        <v>69</v>
      </c>
      <c r="B27" s="66">
        <v>650</v>
      </c>
      <c r="C27" s="49" t="s">
        <v>110</v>
      </c>
      <c r="D27" s="50">
        <v>13</v>
      </c>
      <c r="E27" s="36">
        <v>13</v>
      </c>
      <c r="F27" s="36">
        <v>2</v>
      </c>
      <c r="G27" s="54">
        <v>2103</v>
      </c>
      <c r="H27" s="54" t="s">
        <v>113</v>
      </c>
      <c r="I27" s="51">
        <f>I28</f>
        <v>0</v>
      </c>
      <c r="J27" s="51"/>
      <c r="K27" s="51">
        <f t="shared" si="0"/>
        <v>0</v>
      </c>
      <c r="L27" s="51">
        <f>L28</f>
        <v>0</v>
      </c>
      <c r="M27" s="51"/>
    </row>
    <row r="28" spans="1:13" ht="24" x14ac:dyDescent="0.25">
      <c r="A28" s="48" t="s">
        <v>161</v>
      </c>
      <c r="B28" s="66">
        <v>650</v>
      </c>
      <c r="C28" s="49" t="s">
        <v>110</v>
      </c>
      <c r="D28" s="50">
        <v>13</v>
      </c>
      <c r="E28" s="36">
        <v>13</v>
      </c>
      <c r="F28" s="36">
        <v>2</v>
      </c>
      <c r="G28" s="54">
        <v>2103</v>
      </c>
      <c r="H28" s="54" t="s">
        <v>159</v>
      </c>
      <c r="I28" s="51">
        <v>0</v>
      </c>
      <c r="J28" s="51"/>
      <c r="K28" s="51">
        <f t="shared" si="0"/>
        <v>0</v>
      </c>
      <c r="L28" s="51">
        <v>0</v>
      </c>
      <c r="M28" s="51"/>
    </row>
    <row r="29" spans="1:13" ht="24" x14ac:dyDescent="0.25">
      <c r="A29" s="48" t="s">
        <v>67</v>
      </c>
      <c r="B29" s="66">
        <v>650</v>
      </c>
      <c r="C29" s="49" t="s">
        <v>110</v>
      </c>
      <c r="D29" s="50" t="s">
        <v>126</v>
      </c>
      <c r="E29" s="36" t="s">
        <v>126</v>
      </c>
      <c r="F29" s="36" t="s">
        <v>127</v>
      </c>
      <c r="G29" s="54" t="s">
        <v>128</v>
      </c>
      <c r="H29" s="54" t="s">
        <v>113</v>
      </c>
      <c r="I29" s="51">
        <f>I30+I31</f>
        <v>326.3</v>
      </c>
      <c r="J29" s="51"/>
      <c r="K29" s="51">
        <f t="shared" si="0"/>
        <v>0</v>
      </c>
      <c r="L29" s="51">
        <f>L30+L31</f>
        <v>326.3</v>
      </c>
      <c r="M29" s="51"/>
    </row>
    <row r="30" spans="1:13" ht="24" x14ac:dyDescent="0.25">
      <c r="A30" s="48" t="s">
        <v>161</v>
      </c>
      <c r="B30" s="66">
        <v>650</v>
      </c>
      <c r="C30" s="49" t="s">
        <v>110</v>
      </c>
      <c r="D30" s="50" t="s">
        <v>126</v>
      </c>
      <c r="E30" s="36" t="s">
        <v>126</v>
      </c>
      <c r="F30" s="36" t="s">
        <v>127</v>
      </c>
      <c r="G30" s="54" t="s">
        <v>128</v>
      </c>
      <c r="H30" s="54" t="s">
        <v>159</v>
      </c>
      <c r="I30" s="51">
        <v>326.3</v>
      </c>
      <c r="J30" s="51"/>
      <c r="K30" s="51">
        <f t="shared" si="0"/>
        <v>0</v>
      </c>
      <c r="L30" s="51">
        <v>326.3</v>
      </c>
      <c r="M30" s="51"/>
    </row>
    <row r="31" spans="1:13" x14ac:dyDescent="0.25">
      <c r="A31" s="48" t="s">
        <v>132</v>
      </c>
      <c r="B31" s="66">
        <v>650</v>
      </c>
      <c r="C31" s="49" t="s">
        <v>110</v>
      </c>
      <c r="D31" s="50" t="s">
        <v>126</v>
      </c>
      <c r="E31" s="36" t="s">
        <v>126</v>
      </c>
      <c r="F31" s="36" t="s">
        <v>127</v>
      </c>
      <c r="G31" s="54" t="s">
        <v>128</v>
      </c>
      <c r="H31" s="54" t="s">
        <v>131</v>
      </c>
      <c r="I31" s="51">
        <v>0</v>
      </c>
      <c r="J31" s="51"/>
      <c r="K31" s="51">
        <f t="shared" si="0"/>
        <v>0</v>
      </c>
      <c r="L31" s="51">
        <v>0</v>
      </c>
      <c r="M31" s="51"/>
    </row>
    <row r="32" spans="1:13" x14ac:dyDescent="0.25">
      <c r="A32" s="48" t="s">
        <v>70</v>
      </c>
      <c r="B32" s="66">
        <v>650</v>
      </c>
      <c r="C32" s="49" t="s">
        <v>110</v>
      </c>
      <c r="D32" s="50">
        <v>13</v>
      </c>
      <c r="E32" s="36" t="s">
        <v>133</v>
      </c>
      <c r="F32" s="36" t="s">
        <v>134</v>
      </c>
      <c r="G32" s="54" t="s">
        <v>120</v>
      </c>
      <c r="H32" s="54" t="s">
        <v>113</v>
      </c>
      <c r="I32" s="51">
        <f>I33</f>
        <v>811</v>
      </c>
      <c r="J32" s="51"/>
      <c r="K32" s="51">
        <f t="shared" si="0"/>
        <v>-106.89999999999998</v>
      </c>
      <c r="L32" s="51">
        <f>L33</f>
        <v>704.1</v>
      </c>
      <c r="M32" s="51"/>
    </row>
    <row r="33" spans="1:13" ht="24" x14ac:dyDescent="0.25">
      <c r="A33" s="48" t="s">
        <v>160</v>
      </c>
      <c r="B33" s="66">
        <v>650</v>
      </c>
      <c r="C33" s="49" t="s">
        <v>110</v>
      </c>
      <c r="D33" s="50">
        <v>13</v>
      </c>
      <c r="E33" s="36" t="s">
        <v>133</v>
      </c>
      <c r="F33" s="36" t="s">
        <v>134</v>
      </c>
      <c r="G33" s="54" t="s">
        <v>120</v>
      </c>
      <c r="H33" s="54" t="s">
        <v>158</v>
      </c>
      <c r="I33" s="51">
        <v>811</v>
      </c>
      <c r="J33" s="51"/>
      <c r="K33" s="51">
        <f t="shared" si="0"/>
        <v>-106.89999999999998</v>
      </c>
      <c r="L33" s="51">
        <v>704.1</v>
      </c>
      <c r="M33" s="51"/>
    </row>
    <row r="34" spans="1:13" ht="48" x14ac:dyDescent="0.25">
      <c r="A34" s="53" t="s">
        <v>71</v>
      </c>
      <c r="B34" s="66">
        <v>650</v>
      </c>
      <c r="C34" s="49" t="s">
        <v>110</v>
      </c>
      <c r="D34" s="50">
        <v>13</v>
      </c>
      <c r="E34" s="36">
        <v>25</v>
      </c>
      <c r="F34" s="36">
        <v>1</v>
      </c>
      <c r="G34" s="54" t="s">
        <v>121</v>
      </c>
      <c r="H34" s="54" t="s">
        <v>113</v>
      </c>
      <c r="I34" s="51">
        <f>I35+I36+I37+I38+I42+I41</f>
        <v>13487.4</v>
      </c>
      <c r="J34" s="51"/>
      <c r="K34" s="51">
        <f t="shared" si="0"/>
        <v>-106.39999999999964</v>
      </c>
      <c r="L34" s="51">
        <f>L35+L36+L37+L38+L42+L41</f>
        <v>13381</v>
      </c>
      <c r="M34" s="51"/>
    </row>
    <row r="35" spans="1:13" x14ac:dyDescent="0.25">
      <c r="A35" s="53" t="s">
        <v>167</v>
      </c>
      <c r="B35" s="66">
        <v>650</v>
      </c>
      <c r="C35" s="49" t="s">
        <v>110</v>
      </c>
      <c r="D35" s="50">
        <v>13</v>
      </c>
      <c r="E35" s="36">
        <v>25</v>
      </c>
      <c r="F35" s="36">
        <v>1</v>
      </c>
      <c r="G35" s="54" t="s">
        <v>121</v>
      </c>
      <c r="H35" s="54" t="s">
        <v>164</v>
      </c>
      <c r="I35" s="51">
        <v>8820</v>
      </c>
      <c r="J35" s="51"/>
      <c r="K35" s="51">
        <f t="shared" si="0"/>
        <v>-34.200000000000728</v>
      </c>
      <c r="L35" s="51">
        <v>8785.7999999999993</v>
      </c>
      <c r="M35" s="51"/>
    </row>
    <row r="36" spans="1:13" x14ac:dyDescent="0.25">
      <c r="A36" s="53" t="s">
        <v>168</v>
      </c>
      <c r="B36" s="66">
        <v>650</v>
      </c>
      <c r="C36" s="49" t="s">
        <v>110</v>
      </c>
      <c r="D36" s="50">
        <v>13</v>
      </c>
      <c r="E36" s="36">
        <v>25</v>
      </c>
      <c r="F36" s="36">
        <v>1</v>
      </c>
      <c r="G36" s="54" t="s">
        <v>121</v>
      </c>
      <c r="H36" s="54" t="s">
        <v>165</v>
      </c>
      <c r="I36" s="51">
        <f>365.8+6</f>
        <v>371.8</v>
      </c>
      <c r="J36" s="51"/>
      <c r="K36" s="51">
        <f t="shared" si="0"/>
        <v>-5.6999999999999886</v>
      </c>
      <c r="L36" s="51">
        <v>366.1</v>
      </c>
      <c r="M36" s="51"/>
    </row>
    <row r="37" spans="1:13" ht="24" x14ac:dyDescent="0.25">
      <c r="A37" s="53" t="s">
        <v>169</v>
      </c>
      <c r="B37" s="66">
        <v>650</v>
      </c>
      <c r="C37" s="49" t="s">
        <v>110</v>
      </c>
      <c r="D37" s="50">
        <v>13</v>
      </c>
      <c r="E37" s="36">
        <v>25</v>
      </c>
      <c r="F37" s="36">
        <v>1</v>
      </c>
      <c r="G37" s="54" t="s">
        <v>121</v>
      </c>
      <c r="H37" s="54" t="s">
        <v>166</v>
      </c>
      <c r="I37" s="51">
        <v>174</v>
      </c>
      <c r="J37" s="51"/>
      <c r="K37" s="51">
        <f t="shared" si="0"/>
        <v>22.900000000000006</v>
      </c>
      <c r="L37" s="51">
        <v>196.9</v>
      </c>
      <c r="M37" s="51"/>
    </row>
    <row r="38" spans="1:13" ht="24" x14ac:dyDescent="0.25">
      <c r="A38" s="53" t="s">
        <v>161</v>
      </c>
      <c r="B38" s="66" t="s">
        <v>170</v>
      </c>
      <c r="C38" s="49" t="s">
        <v>110</v>
      </c>
      <c r="D38" s="50">
        <v>13</v>
      </c>
      <c r="E38" s="36">
        <v>25</v>
      </c>
      <c r="F38" s="36">
        <v>1</v>
      </c>
      <c r="G38" s="54" t="s">
        <v>121</v>
      </c>
      <c r="H38" s="54" t="s">
        <v>159</v>
      </c>
      <c r="I38" s="51">
        <f>3463.6+600</f>
        <v>4063.6</v>
      </c>
      <c r="J38" s="51"/>
      <c r="K38" s="51">
        <f t="shared" si="0"/>
        <v>-129.40000000000009</v>
      </c>
      <c r="L38" s="51">
        <f>3894.5+39.7</f>
        <v>3934.2</v>
      </c>
      <c r="M38" s="51"/>
    </row>
    <row r="39" spans="1:13" ht="36" x14ac:dyDescent="0.25">
      <c r="A39" s="53" t="s">
        <v>318</v>
      </c>
      <c r="B39" s="66" t="s">
        <v>170</v>
      </c>
      <c r="C39" s="49" t="s">
        <v>110</v>
      </c>
      <c r="D39" s="50" t="s">
        <v>126</v>
      </c>
      <c r="E39" s="76" t="s">
        <v>316</v>
      </c>
      <c r="F39" s="76" t="s">
        <v>117</v>
      </c>
      <c r="G39" s="54" t="s">
        <v>317</v>
      </c>
      <c r="H39" s="54" t="s">
        <v>113</v>
      </c>
      <c r="I39" s="51">
        <v>0</v>
      </c>
      <c r="J39" s="51"/>
      <c r="K39" s="51">
        <f t="shared" si="0"/>
        <v>14</v>
      </c>
      <c r="L39" s="51">
        <f>L40</f>
        <v>14</v>
      </c>
      <c r="M39" s="51"/>
    </row>
    <row r="40" spans="1:13" ht="24" x14ac:dyDescent="0.25">
      <c r="A40" s="53" t="s">
        <v>161</v>
      </c>
      <c r="B40" s="66" t="s">
        <v>170</v>
      </c>
      <c r="C40" s="49" t="s">
        <v>110</v>
      </c>
      <c r="D40" s="50" t="s">
        <v>126</v>
      </c>
      <c r="E40" s="76" t="s">
        <v>316</v>
      </c>
      <c r="F40" s="76" t="s">
        <v>117</v>
      </c>
      <c r="G40" s="54" t="s">
        <v>317</v>
      </c>
      <c r="H40" s="54" t="s">
        <v>159</v>
      </c>
      <c r="I40" s="51">
        <v>0</v>
      </c>
      <c r="J40" s="51"/>
      <c r="K40" s="51">
        <f t="shared" si="0"/>
        <v>14</v>
      </c>
      <c r="L40" s="51">
        <v>14</v>
      </c>
      <c r="M40" s="51"/>
    </row>
    <row r="41" spans="1:13" x14ac:dyDescent="0.25">
      <c r="A41" s="53" t="s">
        <v>320</v>
      </c>
      <c r="B41" s="66">
        <v>650</v>
      </c>
      <c r="C41" s="49" t="s">
        <v>110</v>
      </c>
      <c r="D41" s="50" t="s">
        <v>126</v>
      </c>
      <c r="E41" s="77">
        <v>25</v>
      </c>
      <c r="F41" s="52">
        <v>1</v>
      </c>
      <c r="G41" s="54" t="s">
        <v>121</v>
      </c>
      <c r="H41" s="54" t="s">
        <v>319</v>
      </c>
      <c r="I41" s="51">
        <v>0</v>
      </c>
      <c r="J41" s="51"/>
      <c r="K41" s="51">
        <f t="shared" si="0"/>
        <v>38</v>
      </c>
      <c r="L41" s="51">
        <v>38</v>
      </c>
      <c r="M41" s="51"/>
    </row>
    <row r="42" spans="1:13" x14ac:dyDescent="0.25">
      <c r="A42" s="53" t="s">
        <v>163</v>
      </c>
      <c r="B42" s="66">
        <v>650</v>
      </c>
      <c r="C42" s="49" t="s">
        <v>110</v>
      </c>
      <c r="D42" s="50" t="s">
        <v>126</v>
      </c>
      <c r="E42" s="36">
        <v>25</v>
      </c>
      <c r="F42" s="52">
        <v>1</v>
      </c>
      <c r="G42" s="54" t="s">
        <v>121</v>
      </c>
      <c r="H42" s="50" t="s">
        <v>162</v>
      </c>
      <c r="I42" s="51">
        <v>58</v>
      </c>
      <c r="J42" s="51"/>
      <c r="K42" s="51">
        <f t="shared" si="0"/>
        <v>2</v>
      </c>
      <c r="L42" s="51">
        <v>60</v>
      </c>
      <c r="M42" s="51"/>
    </row>
    <row r="43" spans="1:13" x14ac:dyDescent="0.25">
      <c r="A43" s="38" t="s">
        <v>74</v>
      </c>
      <c r="B43" s="64">
        <v>650</v>
      </c>
      <c r="C43" s="39" t="s">
        <v>114</v>
      </c>
      <c r="D43" s="40" t="s">
        <v>111</v>
      </c>
      <c r="E43" s="41" t="s">
        <v>111</v>
      </c>
      <c r="F43" s="41">
        <v>0</v>
      </c>
      <c r="G43" s="56" t="s">
        <v>112</v>
      </c>
      <c r="H43" s="56" t="s">
        <v>113</v>
      </c>
      <c r="I43" s="42">
        <f>I44</f>
        <v>741</v>
      </c>
      <c r="J43" s="42">
        <f>J44</f>
        <v>741</v>
      </c>
      <c r="K43" s="42">
        <f t="shared" si="0"/>
        <v>0</v>
      </c>
      <c r="L43" s="42">
        <f>L44</f>
        <v>741</v>
      </c>
      <c r="M43" s="42">
        <f>M44</f>
        <v>741</v>
      </c>
    </row>
    <row r="44" spans="1:13" x14ac:dyDescent="0.25">
      <c r="A44" s="43" t="s">
        <v>75</v>
      </c>
      <c r="B44" s="65">
        <v>650</v>
      </c>
      <c r="C44" s="44" t="s">
        <v>114</v>
      </c>
      <c r="D44" s="45" t="s">
        <v>119</v>
      </c>
      <c r="E44" s="46" t="s">
        <v>111</v>
      </c>
      <c r="F44" s="46">
        <v>0</v>
      </c>
      <c r="G44" s="45" t="s">
        <v>112</v>
      </c>
      <c r="H44" s="45" t="s">
        <v>113</v>
      </c>
      <c r="I44" s="47">
        <f>I45</f>
        <v>741</v>
      </c>
      <c r="J44" s="47">
        <f>J45</f>
        <v>741</v>
      </c>
      <c r="K44" s="47">
        <f t="shared" si="0"/>
        <v>0</v>
      </c>
      <c r="L44" s="47">
        <f>L45</f>
        <v>741</v>
      </c>
      <c r="M44" s="47">
        <f>M45</f>
        <v>741</v>
      </c>
    </row>
    <row r="45" spans="1:13" ht="36" x14ac:dyDescent="0.25">
      <c r="A45" s="53" t="s">
        <v>77</v>
      </c>
      <c r="B45" s="66">
        <v>650</v>
      </c>
      <c r="C45" s="49" t="s">
        <v>114</v>
      </c>
      <c r="D45" s="50" t="s">
        <v>119</v>
      </c>
      <c r="E45" s="36">
        <v>50</v>
      </c>
      <c r="F45" s="36">
        <v>0</v>
      </c>
      <c r="G45" s="50">
        <v>5118</v>
      </c>
      <c r="H45" s="50" t="s">
        <v>113</v>
      </c>
      <c r="I45" s="51">
        <f>I46+I47</f>
        <v>741</v>
      </c>
      <c r="J45" s="51">
        <f>J46+J47</f>
        <v>741</v>
      </c>
      <c r="K45" s="51">
        <f t="shared" si="0"/>
        <v>0</v>
      </c>
      <c r="L45" s="51">
        <f>L46+L47</f>
        <v>741</v>
      </c>
      <c r="M45" s="51">
        <f>M46+M47</f>
        <v>741</v>
      </c>
    </row>
    <row r="46" spans="1:13" ht="24" x14ac:dyDescent="0.25">
      <c r="A46" s="48" t="s">
        <v>157</v>
      </c>
      <c r="B46" s="66">
        <v>650</v>
      </c>
      <c r="C46" s="49" t="s">
        <v>114</v>
      </c>
      <c r="D46" s="50" t="s">
        <v>119</v>
      </c>
      <c r="E46" s="36">
        <v>50</v>
      </c>
      <c r="F46" s="36">
        <v>0</v>
      </c>
      <c r="G46" s="50">
        <v>5118</v>
      </c>
      <c r="H46" s="50" t="s">
        <v>156</v>
      </c>
      <c r="I46" s="51">
        <f>718.2+22.8</f>
        <v>741</v>
      </c>
      <c r="J46" s="51">
        <v>741</v>
      </c>
      <c r="K46" s="51">
        <f t="shared" si="0"/>
        <v>0</v>
      </c>
      <c r="L46" s="51">
        <f>718.2+22.8</f>
        <v>741</v>
      </c>
      <c r="M46" s="51">
        <v>741</v>
      </c>
    </row>
    <row r="47" spans="1:13" ht="24" x14ac:dyDescent="0.25">
      <c r="A47" s="48" t="s">
        <v>160</v>
      </c>
      <c r="B47" s="66">
        <v>650</v>
      </c>
      <c r="C47" s="49" t="s">
        <v>114</v>
      </c>
      <c r="D47" s="50" t="s">
        <v>119</v>
      </c>
      <c r="E47" s="36">
        <v>50</v>
      </c>
      <c r="F47" s="36">
        <v>0</v>
      </c>
      <c r="G47" s="50">
        <v>5118</v>
      </c>
      <c r="H47" s="50" t="s">
        <v>158</v>
      </c>
      <c r="I47" s="51">
        <v>0</v>
      </c>
      <c r="J47" s="51">
        <v>0</v>
      </c>
      <c r="K47" s="51">
        <f t="shared" si="0"/>
        <v>0</v>
      </c>
      <c r="L47" s="51">
        <v>0</v>
      </c>
      <c r="M47" s="51">
        <v>0</v>
      </c>
    </row>
    <row r="48" spans="1:13" ht="24" x14ac:dyDescent="0.25">
      <c r="A48" s="38" t="s">
        <v>78</v>
      </c>
      <c r="B48" s="64">
        <v>650</v>
      </c>
      <c r="C48" s="39" t="s">
        <v>119</v>
      </c>
      <c r="D48" s="40" t="s">
        <v>111</v>
      </c>
      <c r="E48" s="41" t="s">
        <v>111</v>
      </c>
      <c r="F48" s="41">
        <v>0</v>
      </c>
      <c r="G48" s="40" t="s">
        <v>112</v>
      </c>
      <c r="H48" s="40" t="s">
        <v>113</v>
      </c>
      <c r="I48" s="42">
        <f>I49+I52</f>
        <v>700.2</v>
      </c>
      <c r="J48" s="42">
        <f>J49+J52</f>
        <v>102</v>
      </c>
      <c r="K48" s="42">
        <f t="shared" si="0"/>
        <v>209.29999999999995</v>
      </c>
      <c r="L48" s="42">
        <f>L49+L52+L56</f>
        <v>909.5</v>
      </c>
      <c r="M48" s="42">
        <f>M49+M52</f>
        <v>102</v>
      </c>
    </row>
    <row r="49" spans="1:13" x14ac:dyDescent="0.25">
      <c r="A49" s="43" t="s">
        <v>79</v>
      </c>
      <c r="B49" s="65">
        <v>650</v>
      </c>
      <c r="C49" s="44" t="s">
        <v>119</v>
      </c>
      <c r="D49" s="45" t="s">
        <v>116</v>
      </c>
      <c r="E49" s="46" t="s">
        <v>111</v>
      </c>
      <c r="F49" s="46">
        <v>0</v>
      </c>
      <c r="G49" s="45" t="s">
        <v>112</v>
      </c>
      <c r="H49" s="45" t="s">
        <v>113</v>
      </c>
      <c r="I49" s="47">
        <f>I50</f>
        <v>102</v>
      </c>
      <c r="J49" s="47">
        <f>J50</f>
        <v>102</v>
      </c>
      <c r="K49" s="47">
        <f t="shared" si="0"/>
        <v>0</v>
      </c>
      <c r="L49" s="47">
        <f>L50</f>
        <v>102</v>
      </c>
      <c r="M49" s="47">
        <f>M50</f>
        <v>102</v>
      </c>
    </row>
    <row r="50" spans="1:13" ht="84" x14ac:dyDescent="0.25">
      <c r="A50" s="53" t="s">
        <v>138</v>
      </c>
      <c r="B50" s="66">
        <v>650</v>
      </c>
      <c r="C50" s="49" t="s">
        <v>119</v>
      </c>
      <c r="D50" s="50" t="s">
        <v>116</v>
      </c>
      <c r="E50" s="36">
        <v>13</v>
      </c>
      <c r="F50" s="36">
        <v>1</v>
      </c>
      <c r="G50" s="50" t="s">
        <v>137</v>
      </c>
      <c r="H50" s="50" t="s">
        <v>113</v>
      </c>
      <c r="I50" s="51">
        <f>I51</f>
        <v>102</v>
      </c>
      <c r="J50" s="51">
        <f>J51</f>
        <v>102</v>
      </c>
      <c r="K50" s="51">
        <f t="shared" si="0"/>
        <v>0</v>
      </c>
      <c r="L50" s="51">
        <f>L51</f>
        <v>102</v>
      </c>
      <c r="M50" s="51">
        <f>M51</f>
        <v>102</v>
      </c>
    </row>
    <row r="51" spans="1:13" ht="24" x14ac:dyDescent="0.25">
      <c r="A51" s="53" t="s">
        <v>161</v>
      </c>
      <c r="B51" s="64">
        <v>650</v>
      </c>
      <c r="C51" s="49" t="s">
        <v>119</v>
      </c>
      <c r="D51" s="50" t="s">
        <v>116</v>
      </c>
      <c r="E51" s="36">
        <v>13</v>
      </c>
      <c r="F51" s="36">
        <v>1</v>
      </c>
      <c r="G51" s="50" t="s">
        <v>137</v>
      </c>
      <c r="H51" s="50" t="s">
        <v>159</v>
      </c>
      <c r="I51" s="51">
        <v>102</v>
      </c>
      <c r="J51" s="51">
        <v>102</v>
      </c>
      <c r="K51" s="51">
        <f t="shared" si="0"/>
        <v>0</v>
      </c>
      <c r="L51" s="51">
        <v>102</v>
      </c>
      <c r="M51" s="51">
        <v>102</v>
      </c>
    </row>
    <row r="52" spans="1:13" ht="36" x14ac:dyDescent="0.25">
      <c r="A52" s="57" t="s">
        <v>81</v>
      </c>
      <c r="B52" s="65">
        <v>650</v>
      </c>
      <c r="C52" s="44" t="s">
        <v>119</v>
      </c>
      <c r="D52" s="45" t="s">
        <v>122</v>
      </c>
      <c r="E52" s="46" t="s">
        <v>111</v>
      </c>
      <c r="F52" s="46">
        <v>0</v>
      </c>
      <c r="G52" s="45" t="s">
        <v>112</v>
      </c>
      <c r="H52" s="45" t="s">
        <v>113</v>
      </c>
      <c r="I52" s="47">
        <f>I53</f>
        <v>598.20000000000005</v>
      </c>
      <c r="J52" s="47"/>
      <c r="K52" s="47">
        <f t="shared" si="0"/>
        <v>174.59999999999991</v>
      </c>
      <c r="L52" s="47">
        <f>L53</f>
        <v>772.8</v>
      </c>
      <c r="M52" s="47"/>
    </row>
    <row r="53" spans="1:13" ht="48" x14ac:dyDescent="0.25">
      <c r="A53" s="53" t="s">
        <v>289</v>
      </c>
      <c r="B53" s="66">
        <v>650</v>
      </c>
      <c r="C53" s="49" t="s">
        <v>119</v>
      </c>
      <c r="D53" s="50" t="s">
        <v>122</v>
      </c>
      <c r="E53" s="36">
        <v>14</v>
      </c>
      <c r="F53" s="36">
        <v>1</v>
      </c>
      <c r="G53" s="50">
        <v>2108</v>
      </c>
      <c r="H53" s="50" t="s">
        <v>113</v>
      </c>
      <c r="I53" s="51">
        <f>I54+I55</f>
        <v>598.20000000000005</v>
      </c>
      <c r="J53" s="51"/>
      <c r="K53" s="51">
        <f t="shared" si="0"/>
        <v>174.59999999999991</v>
      </c>
      <c r="L53" s="51">
        <f>L54+L55</f>
        <v>772.8</v>
      </c>
      <c r="M53" s="51"/>
    </row>
    <row r="54" spans="1:13" ht="24" x14ac:dyDescent="0.25">
      <c r="A54" s="53" t="s">
        <v>161</v>
      </c>
      <c r="B54" s="66">
        <v>650</v>
      </c>
      <c r="C54" s="49" t="s">
        <v>119</v>
      </c>
      <c r="D54" s="50" t="s">
        <v>122</v>
      </c>
      <c r="E54" s="36">
        <v>14</v>
      </c>
      <c r="F54" s="36">
        <v>1</v>
      </c>
      <c r="G54" s="50">
        <v>2108</v>
      </c>
      <c r="H54" s="50" t="s">
        <v>159</v>
      </c>
      <c r="I54" s="51">
        <v>571.20000000000005</v>
      </c>
      <c r="J54" s="51"/>
      <c r="K54" s="51">
        <f t="shared" si="0"/>
        <v>175.59999999999991</v>
      </c>
      <c r="L54" s="51">
        <v>746.8</v>
      </c>
      <c r="M54" s="51"/>
    </row>
    <row r="55" spans="1:13" x14ac:dyDescent="0.25">
      <c r="A55" s="48" t="s">
        <v>64</v>
      </c>
      <c r="B55" s="66">
        <v>650</v>
      </c>
      <c r="C55" s="49" t="s">
        <v>119</v>
      </c>
      <c r="D55" s="50" t="s">
        <v>122</v>
      </c>
      <c r="E55" s="36">
        <v>14</v>
      </c>
      <c r="F55" s="36">
        <v>1</v>
      </c>
      <c r="G55" s="50">
        <v>2108</v>
      </c>
      <c r="H55" s="50" t="s">
        <v>145</v>
      </c>
      <c r="I55" s="51">
        <v>27</v>
      </c>
      <c r="J55" s="51"/>
      <c r="K55" s="51">
        <f t="shared" si="0"/>
        <v>-1</v>
      </c>
      <c r="L55" s="51">
        <v>26</v>
      </c>
      <c r="M55" s="51"/>
    </row>
    <row r="56" spans="1:13" s="10" customFormat="1" ht="24" x14ac:dyDescent="0.25">
      <c r="A56" s="43" t="s">
        <v>307</v>
      </c>
      <c r="B56" s="65" t="s">
        <v>170</v>
      </c>
      <c r="C56" s="44" t="s">
        <v>119</v>
      </c>
      <c r="D56" s="45" t="s">
        <v>150</v>
      </c>
      <c r="E56" s="46" t="s">
        <v>111</v>
      </c>
      <c r="F56" s="46" t="s">
        <v>115</v>
      </c>
      <c r="G56" s="45" t="s">
        <v>112</v>
      </c>
      <c r="H56" s="45" t="s">
        <v>113</v>
      </c>
      <c r="I56" s="47">
        <f>I57+I59+I62</f>
        <v>0</v>
      </c>
      <c r="J56" s="47"/>
      <c r="K56" s="47">
        <f t="shared" si="0"/>
        <v>34.700000000000003</v>
      </c>
      <c r="L56" s="47">
        <f>L57+L59+L62</f>
        <v>34.700000000000003</v>
      </c>
      <c r="M56" s="47"/>
    </row>
    <row r="57" spans="1:13" s="10" customFormat="1" x14ac:dyDescent="0.25">
      <c r="A57" s="48" t="s">
        <v>310</v>
      </c>
      <c r="B57" s="66" t="s">
        <v>170</v>
      </c>
      <c r="C57" s="49" t="s">
        <v>119</v>
      </c>
      <c r="D57" s="50" t="s">
        <v>150</v>
      </c>
      <c r="E57" s="36" t="s">
        <v>126</v>
      </c>
      <c r="F57" s="36" t="s">
        <v>117</v>
      </c>
      <c r="G57" s="50" t="s">
        <v>140</v>
      </c>
      <c r="H57" s="50" t="s">
        <v>113</v>
      </c>
      <c r="I57" s="51">
        <f>I58</f>
        <v>0</v>
      </c>
      <c r="J57" s="51"/>
      <c r="K57" s="51">
        <f t="shared" si="0"/>
        <v>6.2</v>
      </c>
      <c r="L57" s="51">
        <f>L58</f>
        <v>6.2</v>
      </c>
      <c r="M57" s="51"/>
    </row>
    <row r="58" spans="1:13" s="10" customFormat="1" ht="36" x14ac:dyDescent="0.25">
      <c r="A58" s="48" t="s">
        <v>312</v>
      </c>
      <c r="B58" s="66" t="s">
        <v>170</v>
      </c>
      <c r="C58" s="49" t="s">
        <v>119</v>
      </c>
      <c r="D58" s="50" t="s">
        <v>150</v>
      </c>
      <c r="E58" s="36" t="s">
        <v>126</v>
      </c>
      <c r="F58" s="36" t="s">
        <v>117</v>
      </c>
      <c r="G58" s="50" t="s">
        <v>140</v>
      </c>
      <c r="H58" s="50" t="s">
        <v>311</v>
      </c>
      <c r="I58" s="51">
        <v>0</v>
      </c>
      <c r="J58" s="51"/>
      <c r="K58" s="51">
        <f t="shared" si="0"/>
        <v>6.2</v>
      </c>
      <c r="L58" s="51">
        <v>6.2</v>
      </c>
      <c r="M58" s="51"/>
    </row>
    <row r="59" spans="1:13" s="10" customFormat="1" ht="60" x14ac:dyDescent="0.25">
      <c r="A59" s="48" t="s">
        <v>315</v>
      </c>
      <c r="B59" s="66" t="s">
        <v>170</v>
      </c>
      <c r="C59" s="49" t="s">
        <v>119</v>
      </c>
      <c r="D59" s="50" t="s">
        <v>150</v>
      </c>
      <c r="E59" s="36" t="s">
        <v>126</v>
      </c>
      <c r="F59" s="36" t="s">
        <v>117</v>
      </c>
      <c r="G59" s="50" t="s">
        <v>314</v>
      </c>
      <c r="H59" s="50" t="s">
        <v>113</v>
      </c>
      <c r="I59" s="51">
        <f>I60+I61</f>
        <v>0</v>
      </c>
      <c r="J59" s="51"/>
      <c r="K59" s="51">
        <f t="shared" si="0"/>
        <v>20</v>
      </c>
      <c r="L59" s="51">
        <f>L60+L61</f>
        <v>20</v>
      </c>
      <c r="M59" s="51"/>
    </row>
    <row r="60" spans="1:13" s="10" customFormat="1" ht="36" x14ac:dyDescent="0.25">
      <c r="A60" s="48" t="s">
        <v>312</v>
      </c>
      <c r="B60" s="66" t="s">
        <v>170</v>
      </c>
      <c r="C60" s="49" t="s">
        <v>119</v>
      </c>
      <c r="D60" s="50" t="s">
        <v>150</v>
      </c>
      <c r="E60" s="36" t="s">
        <v>126</v>
      </c>
      <c r="F60" s="36" t="s">
        <v>117</v>
      </c>
      <c r="G60" s="50" t="s">
        <v>314</v>
      </c>
      <c r="H60" s="50" t="s">
        <v>311</v>
      </c>
      <c r="I60" s="51">
        <v>0</v>
      </c>
      <c r="J60" s="51"/>
      <c r="K60" s="51">
        <f t="shared" si="0"/>
        <v>15</v>
      </c>
      <c r="L60" s="51">
        <v>15</v>
      </c>
      <c r="M60" s="51"/>
    </row>
    <row r="61" spans="1:13" s="10" customFormat="1" ht="24" x14ac:dyDescent="0.25">
      <c r="A61" s="53" t="s">
        <v>161</v>
      </c>
      <c r="B61" s="66" t="s">
        <v>170</v>
      </c>
      <c r="C61" s="49" t="s">
        <v>119</v>
      </c>
      <c r="D61" s="50" t="s">
        <v>150</v>
      </c>
      <c r="E61" s="36" t="s">
        <v>126</v>
      </c>
      <c r="F61" s="36" t="s">
        <v>117</v>
      </c>
      <c r="G61" s="50" t="s">
        <v>314</v>
      </c>
      <c r="H61" s="50" t="s">
        <v>159</v>
      </c>
      <c r="I61" s="51">
        <v>0</v>
      </c>
      <c r="J61" s="51"/>
      <c r="K61" s="51">
        <f t="shared" si="0"/>
        <v>5</v>
      </c>
      <c r="L61" s="51">
        <v>5</v>
      </c>
      <c r="M61" s="51"/>
    </row>
    <row r="62" spans="1:13" s="10" customFormat="1" ht="24" x14ac:dyDescent="0.25">
      <c r="A62" s="48" t="s">
        <v>222</v>
      </c>
      <c r="B62" s="66" t="s">
        <v>170</v>
      </c>
      <c r="C62" s="49" t="s">
        <v>119</v>
      </c>
      <c r="D62" s="50" t="s">
        <v>150</v>
      </c>
      <c r="E62" s="36" t="s">
        <v>126</v>
      </c>
      <c r="F62" s="36" t="s">
        <v>117</v>
      </c>
      <c r="G62" s="50" t="s">
        <v>219</v>
      </c>
      <c r="H62" s="50" t="s">
        <v>113</v>
      </c>
      <c r="I62" s="51">
        <f>I63</f>
        <v>0</v>
      </c>
      <c r="J62" s="51"/>
      <c r="K62" s="51">
        <f t="shared" si="0"/>
        <v>8.5</v>
      </c>
      <c r="L62" s="51">
        <f>L63</f>
        <v>8.5</v>
      </c>
      <c r="M62" s="51"/>
    </row>
    <row r="63" spans="1:13" s="10" customFormat="1" ht="36" x14ac:dyDescent="0.25">
      <c r="A63" s="48" t="s">
        <v>312</v>
      </c>
      <c r="B63" s="66" t="s">
        <v>170</v>
      </c>
      <c r="C63" s="49" t="s">
        <v>119</v>
      </c>
      <c r="D63" s="50" t="s">
        <v>150</v>
      </c>
      <c r="E63" s="36" t="s">
        <v>126</v>
      </c>
      <c r="F63" s="36" t="s">
        <v>117</v>
      </c>
      <c r="G63" s="50" t="s">
        <v>219</v>
      </c>
      <c r="H63" s="50" t="s">
        <v>311</v>
      </c>
      <c r="I63" s="51">
        <v>0</v>
      </c>
      <c r="J63" s="51"/>
      <c r="K63" s="51">
        <f t="shared" si="0"/>
        <v>8.5</v>
      </c>
      <c r="L63" s="51">
        <v>8.5</v>
      </c>
      <c r="M63" s="51"/>
    </row>
    <row r="64" spans="1:13" x14ac:dyDescent="0.25">
      <c r="A64" s="38" t="s">
        <v>83</v>
      </c>
      <c r="B64" s="64">
        <v>650</v>
      </c>
      <c r="C64" s="39" t="s">
        <v>116</v>
      </c>
      <c r="D64" s="40" t="s">
        <v>111</v>
      </c>
      <c r="E64" s="41" t="s">
        <v>111</v>
      </c>
      <c r="F64" s="41">
        <v>0</v>
      </c>
      <c r="G64" s="40" t="s">
        <v>112</v>
      </c>
      <c r="H64" s="40" t="s">
        <v>113</v>
      </c>
      <c r="I64" s="42">
        <f>I65+I70+I73</f>
        <v>8032.5</v>
      </c>
      <c r="J64" s="42"/>
      <c r="K64" s="42">
        <f t="shared" si="0"/>
        <v>-1654.6999999999998</v>
      </c>
      <c r="L64" s="42">
        <f>L65+L70+L73</f>
        <v>6377.8</v>
      </c>
      <c r="M64" s="42"/>
    </row>
    <row r="65" spans="1:13" x14ac:dyDescent="0.25">
      <c r="A65" s="57" t="s">
        <v>84</v>
      </c>
      <c r="B65" s="65">
        <v>650</v>
      </c>
      <c r="C65" s="44" t="s">
        <v>116</v>
      </c>
      <c r="D65" s="45" t="s">
        <v>110</v>
      </c>
      <c r="E65" s="46" t="s">
        <v>111</v>
      </c>
      <c r="F65" s="46">
        <v>0</v>
      </c>
      <c r="G65" s="45" t="s">
        <v>112</v>
      </c>
      <c r="H65" s="45" t="s">
        <v>113</v>
      </c>
      <c r="I65" s="47">
        <f>I66+I68</f>
        <v>4265.6000000000004</v>
      </c>
      <c r="J65" s="47"/>
      <c r="K65" s="47">
        <f t="shared" si="0"/>
        <v>-1490.4000000000005</v>
      </c>
      <c r="L65" s="47">
        <f>L66+L68</f>
        <v>2775.2</v>
      </c>
      <c r="M65" s="47"/>
    </row>
    <row r="66" spans="1:13" ht="60" x14ac:dyDescent="0.25">
      <c r="A66" s="53" t="s">
        <v>86</v>
      </c>
      <c r="B66" s="66">
        <v>650</v>
      </c>
      <c r="C66" s="49" t="s">
        <v>116</v>
      </c>
      <c r="D66" s="50" t="s">
        <v>110</v>
      </c>
      <c r="E66" s="36" t="s">
        <v>123</v>
      </c>
      <c r="F66" s="52">
        <v>1</v>
      </c>
      <c r="G66" s="50">
        <v>5604</v>
      </c>
      <c r="H66" s="50" t="s">
        <v>113</v>
      </c>
      <c r="I66" s="51">
        <f>I67</f>
        <v>3546.6</v>
      </c>
      <c r="J66" s="51"/>
      <c r="K66" s="51">
        <f t="shared" si="0"/>
        <v>-1487.5</v>
      </c>
      <c r="L66" s="51">
        <f>L67</f>
        <v>2059.1</v>
      </c>
      <c r="M66" s="51"/>
    </row>
    <row r="67" spans="1:13" x14ac:dyDescent="0.25">
      <c r="A67" s="53" t="s">
        <v>167</v>
      </c>
      <c r="B67" s="66">
        <v>650</v>
      </c>
      <c r="C67" s="49" t="s">
        <v>116</v>
      </c>
      <c r="D67" s="50" t="s">
        <v>110</v>
      </c>
      <c r="E67" s="36" t="s">
        <v>123</v>
      </c>
      <c r="F67" s="52">
        <v>1</v>
      </c>
      <c r="G67" s="50">
        <v>5604</v>
      </c>
      <c r="H67" s="50" t="s">
        <v>164</v>
      </c>
      <c r="I67" s="51">
        <f>3700-153.4</f>
        <v>3546.6</v>
      </c>
      <c r="J67" s="51"/>
      <c r="K67" s="51">
        <f t="shared" si="0"/>
        <v>-1487.5</v>
      </c>
      <c r="L67" s="51">
        <f>2047.6+11.5</f>
        <v>2059.1</v>
      </c>
      <c r="M67" s="51"/>
    </row>
    <row r="68" spans="1:13" ht="24" x14ac:dyDescent="0.25">
      <c r="A68" s="53" t="s">
        <v>222</v>
      </c>
      <c r="B68" s="66" t="s">
        <v>170</v>
      </c>
      <c r="C68" s="49" t="s">
        <v>116</v>
      </c>
      <c r="D68" s="50" t="s">
        <v>110</v>
      </c>
      <c r="E68" s="36" t="s">
        <v>123</v>
      </c>
      <c r="F68" s="52" t="s">
        <v>117</v>
      </c>
      <c r="G68" s="50" t="s">
        <v>219</v>
      </c>
      <c r="H68" s="50" t="s">
        <v>113</v>
      </c>
      <c r="I68" s="51">
        <f>I69</f>
        <v>719</v>
      </c>
      <c r="J68" s="51"/>
      <c r="K68" s="51">
        <f t="shared" si="0"/>
        <v>-2.8999999999999773</v>
      </c>
      <c r="L68" s="51">
        <f>L69</f>
        <v>716.1</v>
      </c>
      <c r="M68" s="51"/>
    </row>
    <row r="69" spans="1:13" x14ac:dyDescent="0.25">
      <c r="A69" s="53" t="s">
        <v>167</v>
      </c>
      <c r="B69" s="66" t="s">
        <v>170</v>
      </c>
      <c r="C69" s="49" t="s">
        <v>116</v>
      </c>
      <c r="D69" s="50" t="s">
        <v>110</v>
      </c>
      <c r="E69" s="36" t="s">
        <v>123</v>
      </c>
      <c r="F69" s="52" t="s">
        <v>117</v>
      </c>
      <c r="G69" s="50" t="s">
        <v>219</v>
      </c>
      <c r="H69" s="50" t="s">
        <v>164</v>
      </c>
      <c r="I69" s="51">
        <f>669+50</f>
        <v>719</v>
      </c>
      <c r="J69" s="51"/>
      <c r="K69" s="51">
        <f t="shared" si="0"/>
        <v>-2.8999999999999773</v>
      </c>
      <c r="L69" s="51">
        <v>716.1</v>
      </c>
      <c r="M69" s="51"/>
    </row>
    <row r="70" spans="1:13" x14ac:dyDescent="0.25">
      <c r="A70" s="43" t="s">
        <v>87</v>
      </c>
      <c r="B70" s="65">
        <v>650</v>
      </c>
      <c r="C70" s="44" t="s">
        <v>116</v>
      </c>
      <c r="D70" s="45" t="s">
        <v>122</v>
      </c>
      <c r="E70" s="46" t="s">
        <v>111</v>
      </c>
      <c r="F70" s="46">
        <v>0</v>
      </c>
      <c r="G70" s="45" t="s">
        <v>112</v>
      </c>
      <c r="H70" s="45" t="s">
        <v>113</v>
      </c>
      <c r="I70" s="47">
        <f>I71</f>
        <v>3398.9</v>
      </c>
      <c r="J70" s="47"/>
      <c r="K70" s="47">
        <f t="shared" si="0"/>
        <v>-181.40000000000009</v>
      </c>
      <c r="L70" s="47">
        <f>L71</f>
        <v>3217.5</v>
      </c>
      <c r="M70" s="47"/>
    </row>
    <row r="71" spans="1:13" ht="36" x14ac:dyDescent="0.25">
      <c r="A71" s="53" t="s">
        <v>292</v>
      </c>
      <c r="B71" s="66">
        <v>650</v>
      </c>
      <c r="C71" s="49" t="s">
        <v>116</v>
      </c>
      <c r="D71" s="50" t="s">
        <v>122</v>
      </c>
      <c r="E71" s="36">
        <v>18</v>
      </c>
      <c r="F71" s="52">
        <v>6</v>
      </c>
      <c r="G71" s="50">
        <v>2108</v>
      </c>
      <c r="H71" s="50" t="s">
        <v>113</v>
      </c>
      <c r="I71" s="51">
        <f>I72</f>
        <v>3398.9</v>
      </c>
      <c r="J71" s="51"/>
      <c r="K71" s="51">
        <f t="shared" si="0"/>
        <v>-181.40000000000009</v>
      </c>
      <c r="L71" s="51">
        <f>L72</f>
        <v>3217.5</v>
      </c>
      <c r="M71" s="51"/>
    </row>
    <row r="72" spans="1:13" ht="24" x14ac:dyDescent="0.25">
      <c r="A72" s="53" t="s">
        <v>161</v>
      </c>
      <c r="B72" s="66">
        <v>650</v>
      </c>
      <c r="C72" s="49" t="s">
        <v>116</v>
      </c>
      <c r="D72" s="50" t="s">
        <v>122</v>
      </c>
      <c r="E72" s="36">
        <v>18</v>
      </c>
      <c r="F72" s="52">
        <v>6</v>
      </c>
      <c r="G72" s="50">
        <v>2108</v>
      </c>
      <c r="H72" s="50" t="s">
        <v>159</v>
      </c>
      <c r="I72" s="51">
        <v>3398.9</v>
      </c>
      <c r="J72" s="51"/>
      <c r="K72" s="51">
        <f t="shared" si="0"/>
        <v>-181.40000000000009</v>
      </c>
      <c r="L72" s="51">
        <v>3217.5</v>
      </c>
      <c r="M72" s="51"/>
    </row>
    <row r="73" spans="1:13" x14ac:dyDescent="0.25">
      <c r="A73" s="43" t="s">
        <v>89</v>
      </c>
      <c r="B73" s="65">
        <v>650</v>
      </c>
      <c r="C73" s="44" t="s">
        <v>116</v>
      </c>
      <c r="D73" s="45">
        <v>10</v>
      </c>
      <c r="E73" s="46" t="s">
        <v>111</v>
      </c>
      <c r="F73" s="46">
        <v>0</v>
      </c>
      <c r="G73" s="45" t="s">
        <v>112</v>
      </c>
      <c r="H73" s="45" t="s">
        <v>113</v>
      </c>
      <c r="I73" s="47">
        <f>I74</f>
        <v>368</v>
      </c>
      <c r="J73" s="47"/>
      <c r="K73" s="47">
        <f t="shared" si="0"/>
        <v>17.100000000000023</v>
      </c>
      <c r="L73" s="47">
        <f>L74</f>
        <v>385.1</v>
      </c>
      <c r="M73" s="47"/>
    </row>
    <row r="74" spans="1:13" x14ac:dyDescent="0.25">
      <c r="A74" s="53" t="s">
        <v>91</v>
      </c>
      <c r="B74" s="66">
        <v>650</v>
      </c>
      <c r="C74" s="49" t="s">
        <v>116</v>
      </c>
      <c r="D74" s="50">
        <v>10</v>
      </c>
      <c r="E74" s="36">
        <v>17</v>
      </c>
      <c r="F74" s="36">
        <v>1</v>
      </c>
      <c r="G74" s="50">
        <v>2128</v>
      </c>
      <c r="H74" s="50" t="s">
        <v>113</v>
      </c>
      <c r="I74" s="51">
        <f>I75</f>
        <v>368</v>
      </c>
      <c r="J74" s="51"/>
      <c r="K74" s="51">
        <f t="shared" si="0"/>
        <v>17.100000000000023</v>
      </c>
      <c r="L74" s="51">
        <f>L75</f>
        <v>385.1</v>
      </c>
      <c r="M74" s="51"/>
    </row>
    <row r="75" spans="1:13" ht="24" x14ac:dyDescent="0.25">
      <c r="A75" s="48" t="s">
        <v>169</v>
      </c>
      <c r="B75" s="66">
        <v>650</v>
      </c>
      <c r="C75" s="49" t="s">
        <v>116</v>
      </c>
      <c r="D75" s="50">
        <v>10</v>
      </c>
      <c r="E75" s="36">
        <v>17</v>
      </c>
      <c r="F75" s="36">
        <v>1</v>
      </c>
      <c r="G75" s="50">
        <v>2128</v>
      </c>
      <c r="H75" s="50" t="s">
        <v>166</v>
      </c>
      <c r="I75" s="51">
        <v>368</v>
      </c>
      <c r="J75" s="51"/>
      <c r="K75" s="51">
        <f t="shared" si="0"/>
        <v>17.100000000000023</v>
      </c>
      <c r="L75" s="51">
        <v>385.1</v>
      </c>
      <c r="M75" s="51"/>
    </row>
    <row r="76" spans="1:13" x14ac:dyDescent="0.25">
      <c r="A76" s="38" t="s">
        <v>92</v>
      </c>
      <c r="B76" s="64">
        <v>650</v>
      </c>
      <c r="C76" s="39" t="s">
        <v>124</v>
      </c>
      <c r="D76" s="40" t="s">
        <v>111</v>
      </c>
      <c r="E76" s="41" t="s">
        <v>111</v>
      </c>
      <c r="F76" s="41">
        <v>0</v>
      </c>
      <c r="G76" s="40" t="s">
        <v>112</v>
      </c>
      <c r="H76" s="40" t="s">
        <v>113</v>
      </c>
      <c r="I76" s="42">
        <f>I77+I84+I95</f>
        <v>7736.9</v>
      </c>
      <c r="J76" s="42"/>
      <c r="K76" s="42">
        <f t="shared" si="0"/>
        <v>278.60000000000036</v>
      </c>
      <c r="L76" s="42">
        <f>L77+L84+L95</f>
        <v>8015.5</v>
      </c>
      <c r="M76" s="42"/>
    </row>
    <row r="77" spans="1:13" x14ac:dyDescent="0.25">
      <c r="A77" s="43" t="s">
        <v>93</v>
      </c>
      <c r="B77" s="65">
        <v>650</v>
      </c>
      <c r="C77" s="44" t="s">
        <v>124</v>
      </c>
      <c r="D77" s="45" t="s">
        <v>110</v>
      </c>
      <c r="E77" s="46" t="s">
        <v>111</v>
      </c>
      <c r="F77" s="46">
        <v>0</v>
      </c>
      <c r="G77" s="45" t="s">
        <v>112</v>
      </c>
      <c r="H77" s="45" t="s">
        <v>113</v>
      </c>
      <c r="I77" s="47">
        <f>I80+I82+I78</f>
        <v>2120.4</v>
      </c>
      <c r="J77" s="47"/>
      <c r="K77" s="47">
        <f t="shared" si="0"/>
        <v>-55.599999999999909</v>
      </c>
      <c r="L77" s="47">
        <f>L80+L82+L78</f>
        <v>2064.8000000000002</v>
      </c>
      <c r="M77" s="47"/>
    </row>
    <row r="78" spans="1:13" ht="48" x14ac:dyDescent="0.25">
      <c r="A78" s="53" t="s">
        <v>295</v>
      </c>
      <c r="B78" s="66" t="s">
        <v>170</v>
      </c>
      <c r="C78" s="49" t="s">
        <v>124</v>
      </c>
      <c r="D78" s="50" t="s">
        <v>110</v>
      </c>
      <c r="E78" s="36" t="s">
        <v>139</v>
      </c>
      <c r="F78" s="36" t="s">
        <v>117</v>
      </c>
      <c r="G78" s="50" t="s">
        <v>140</v>
      </c>
      <c r="H78" s="50" t="s">
        <v>113</v>
      </c>
      <c r="I78" s="51">
        <f>I79</f>
        <v>292.89999999999998</v>
      </c>
      <c r="J78" s="51"/>
      <c r="K78" s="51">
        <f t="shared" si="0"/>
        <v>-55.999999999999972</v>
      </c>
      <c r="L78" s="51">
        <f>L79</f>
        <v>236.9</v>
      </c>
      <c r="M78" s="51"/>
    </row>
    <row r="79" spans="1:13" ht="24" x14ac:dyDescent="0.25">
      <c r="A79" s="53" t="s">
        <v>161</v>
      </c>
      <c r="B79" s="66" t="s">
        <v>170</v>
      </c>
      <c r="C79" s="49" t="s">
        <v>124</v>
      </c>
      <c r="D79" s="50" t="s">
        <v>110</v>
      </c>
      <c r="E79" s="36" t="s">
        <v>139</v>
      </c>
      <c r="F79" s="36" t="s">
        <v>117</v>
      </c>
      <c r="G79" s="50" t="s">
        <v>140</v>
      </c>
      <c r="H79" s="50" t="s">
        <v>159</v>
      </c>
      <c r="I79" s="67">
        <v>292.89999999999998</v>
      </c>
      <c r="J79" s="51"/>
      <c r="K79" s="51">
        <f t="shared" si="0"/>
        <v>-55.999999999999972</v>
      </c>
      <c r="L79" s="67">
        <v>236.9</v>
      </c>
      <c r="M79" s="51"/>
    </row>
    <row r="80" spans="1:13" ht="48" x14ac:dyDescent="0.25">
      <c r="A80" s="53" t="s">
        <v>295</v>
      </c>
      <c r="B80" s="66">
        <v>650</v>
      </c>
      <c r="C80" s="49" t="s">
        <v>124</v>
      </c>
      <c r="D80" s="50" t="s">
        <v>110</v>
      </c>
      <c r="E80" s="36" t="s">
        <v>139</v>
      </c>
      <c r="F80" s="36" t="s">
        <v>127</v>
      </c>
      <c r="G80" s="50" t="s">
        <v>140</v>
      </c>
      <c r="H80" s="50" t="s">
        <v>113</v>
      </c>
      <c r="I80" s="67">
        <f>I81</f>
        <v>468</v>
      </c>
      <c r="J80" s="51"/>
      <c r="K80" s="51">
        <f t="shared" si="0"/>
        <v>0.39999999999997726</v>
      </c>
      <c r="L80" s="67">
        <f>L81</f>
        <v>468.4</v>
      </c>
      <c r="M80" s="51"/>
    </row>
    <row r="81" spans="1:13" ht="24" x14ac:dyDescent="0.25">
      <c r="A81" s="53" t="s">
        <v>161</v>
      </c>
      <c r="B81" s="66">
        <v>650</v>
      </c>
      <c r="C81" s="49" t="s">
        <v>124</v>
      </c>
      <c r="D81" s="50" t="s">
        <v>110</v>
      </c>
      <c r="E81" s="36" t="s">
        <v>139</v>
      </c>
      <c r="F81" s="36" t="s">
        <v>127</v>
      </c>
      <c r="G81" s="50" t="s">
        <v>140</v>
      </c>
      <c r="H81" s="50" t="s">
        <v>159</v>
      </c>
      <c r="I81" s="67">
        <f>760.9-292.9</f>
        <v>468</v>
      </c>
      <c r="J81" s="51"/>
      <c r="K81" s="51">
        <f t="shared" si="0"/>
        <v>0.39999999999997726</v>
      </c>
      <c r="L81" s="67">
        <v>468.4</v>
      </c>
      <c r="M81" s="51"/>
    </row>
    <row r="82" spans="1:13" ht="48" x14ac:dyDescent="0.25">
      <c r="A82" s="53" t="s">
        <v>296</v>
      </c>
      <c r="B82" s="66">
        <v>650</v>
      </c>
      <c r="C82" s="49" t="s">
        <v>124</v>
      </c>
      <c r="D82" s="50" t="s">
        <v>110</v>
      </c>
      <c r="E82" s="36">
        <v>12</v>
      </c>
      <c r="F82" s="52">
        <v>4</v>
      </c>
      <c r="G82" s="50">
        <v>2108</v>
      </c>
      <c r="H82" s="50" t="s">
        <v>113</v>
      </c>
      <c r="I82" s="67">
        <f>I83</f>
        <v>1359.5</v>
      </c>
      <c r="J82" s="51"/>
      <c r="K82" s="51">
        <f t="shared" si="0"/>
        <v>0</v>
      </c>
      <c r="L82" s="67">
        <f>L83</f>
        <v>1359.5</v>
      </c>
      <c r="M82" s="51"/>
    </row>
    <row r="83" spans="1:13" ht="36" x14ac:dyDescent="0.25">
      <c r="A83" s="53" t="s">
        <v>95</v>
      </c>
      <c r="B83" s="66">
        <v>650</v>
      </c>
      <c r="C83" s="49" t="s">
        <v>124</v>
      </c>
      <c r="D83" s="50" t="s">
        <v>110</v>
      </c>
      <c r="E83" s="36">
        <v>12</v>
      </c>
      <c r="F83" s="52">
        <v>4</v>
      </c>
      <c r="G83" s="50">
        <v>2108</v>
      </c>
      <c r="H83" s="50">
        <v>810</v>
      </c>
      <c r="I83" s="67">
        <f>1359.5</f>
        <v>1359.5</v>
      </c>
      <c r="J83" s="51"/>
      <c r="K83" s="51">
        <f t="shared" si="0"/>
        <v>0</v>
      </c>
      <c r="L83" s="67">
        <f>1359.5</f>
        <v>1359.5</v>
      </c>
      <c r="M83" s="51"/>
    </row>
    <row r="84" spans="1:13" x14ac:dyDescent="0.25">
      <c r="A84" s="43" t="s">
        <v>96</v>
      </c>
      <c r="B84" s="65">
        <v>650</v>
      </c>
      <c r="C84" s="44" t="s">
        <v>124</v>
      </c>
      <c r="D84" s="45" t="s">
        <v>114</v>
      </c>
      <c r="E84" s="46" t="s">
        <v>111</v>
      </c>
      <c r="F84" s="46">
        <v>0</v>
      </c>
      <c r="G84" s="45" t="s">
        <v>112</v>
      </c>
      <c r="H84" s="45" t="s">
        <v>113</v>
      </c>
      <c r="I84" s="47">
        <f>I85+I89+I91+I87+I93</f>
        <v>4123</v>
      </c>
      <c r="J84" s="47"/>
      <c r="K84" s="47">
        <f t="shared" si="0"/>
        <v>-245.39999999999964</v>
      </c>
      <c r="L84" s="47">
        <f>L85+L89+L91+L87+L93</f>
        <v>3877.6000000000004</v>
      </c>
      <c r="M84" s="47"/>
    </row>
    <row r="85" spans="1:13" ht="48" x14ac:dyDescent="0.25">
      <c r="A85" s="53" t="s">
        <v>295</v>
      </c>
      <c r="B85" s="66" t="s">
        <v>170</v>
      </c>
      <c r="C85" s="49" t="s">
        <v>124</v>
      </c>
      <c r="D85" s="50" t="s">
        <v>114</v>
      </c>
      <c r="E85" s="36" t="s">
        <v>139</v>
      </c>
      <c r="F85" s="36" t="s">
        <v>117</v>
      </c>
      <c r="G85" s="50" t="s">
        <v>140</v>
      </c>
      <c r="H85" s="50" t="s">
        <v>113</v>
      </c>
      <c r="I85" s="51">
        <f>I86</f>
        <v>434</v>
      </c>
      <c r="J85" s="51"/>
      <c r="K85" s="51">
        <f t="shared" si="0"/>
        <v>-36</v>
      </c>
      <c r="L85" s="51">
        <f>L86</f>
        <v>398</v>
      </c>
      <c r="M85" s="51"/>
    </row>
    <row r="86" spans="1:13" ht="24" x14ac:dyDescent="0.25">
      <c r="A86" s="53" t="s">
        <v>161</v>
      </c>
      <c r="B86" s="66" t="s">
        <v>170</v>
      </c>
      <c r="C86" s="49" t="s">
        <v>124</v>
      </c>
      <c r="D86" s="50" t="s">
        <v>114</v>
      </c>
      <c r="E86" s="36" t="s">
        <v>139</v>
      </c>
      <c r="F86" s="36" t="s">
        <v>117</v>
      </c>
      <c r="G86" s="50" t="s">
        <v>140</v>
      </c>
      <c r="H86" s="50" t="s">
        <v>159</v>
      </c>
      <c r="I86" s="51">
        <f>500-66</f>
        <v>434</v>
      </c>
      <c r="J86" s="51"/>
      <c r="K86" s="51">
        <f t="shared" si="0"/>
        <v>-36</v>
      </c>
      <c r="L86" s="51">
        <v>398</v>
      </c>
      <c r="M86" s="51"/>
    </row>
    <row r="87" spans="1:13" ht="84" x14ac:dyDescent="0.25">
      <c r="A87" s="53" t="s">
        <v>245</v>
      </c>
      <c r="B87" s="66" t="s">
        <v>170</v>
      </c>
      <c r="C87" s="49" t="s">
        <v>124</v>
      </c>
      <c r="D87" s="50" t="s">
        <v>114</v>
      </c>
      <c r="E87" s="36" t="s">
        <v>139</v>
      </c>
      <c r="F87" s="36" t="s">
        <v>117</v>
      </c>
      <c r="G87" s="50" t="s">
        <v>244</v>
      </c>
      <c r="H87" s="50" t="s">
        <v>113</v>
      </c>
      <c r="I87" s="51">
        <f>I88</f>
        <v>1474.7</v>
      </c>
      <c r="J87" s="51"/>
      <c r="K87" s="51">
        <f t="shared" si="0"/>
        <v>-9.5</v>
      </c>
      <c r="L87" s="51">
        <f>L88</f>
        <v>1465.2</v>
      </c>
      <c r="M87" s="51"/>
    </row>
    <row r="88" spans="1:13" ht="24" x14ac:dyDescent="0.25">
      <c r="A88" s="53" t="s">
        <v>172</v>
      </c>
      <c r="B88" s="66" t="s">
        <v>170</v>
      </c>
      <c r="C88" s="49" t="s">
        <v>124</v>
      </c>
      <c r="D88" s="50" t="s">
        <v>114</v>
      </c>
      <c r="E88" s="36" t="s">
        <v>139</v>
      </c>
      <c r="F88" s="36" t="s">
        <v>117</v>
      </c>
      <c r="G88" s="50" t="s">
        <v>244</v>
      </c>
      <c r="H88" s="50" t="s">
        <v>171</v>
      </c>
      <c r="I88" s="51">
        <v>1474.7</v>
      </c>
      <c r="J88" s="51"/>
      <c r="K88" s="51">
        <f t="shared" si="0"/>
        <v>-9.5</v>
      </c>
      <c r="L88" s="51">
        <f>1474.7-9.5</f>
        <v>1465.2</v>
      </c>
      <c r="M88" s="51"/>
    </row>
    <row r="89" spans="1:13" ht="48" x14ac:dyDescent="0.25">
      <c r="A89" s="53" t="s">
        <v>295</v>
      </c>
      <c r="B89" s="66" t="s">
        <v>170</v>
      </c>
      <c r="C89" s="49" t="s">
        <v>124</v>
      </c>
      <c r="D89" s="50" t="s">
        <v>114</v>
      </c>
      <c r="E89" s="36" t="s">
        <v>139</v>
      </c>
      <c r="F89" s="36" t="s">
        <v>117</v>
      </c>
      <c r="G89" s="50" t="s">
        <v>128</v>
      </c>
      <c r="H89" s="50" t="s">
        <v>113</v>
      </c>
      <c r="I89" s="51">
        <f>I90</f>
        <v>80.599999999999994</v>
      </c>
      <c r="J89" s="47"/>
      <c r="K89" s="51">
        <f t="shared" si="0"/>
        <v>-3.3999999999999915</v>
      </c>
      <c r="L89" s="51">
        <f>L90</f>
        <v>77.2</v>
      </c>
      <c r="M89" s="47"/>
    </row>
    <row r="90" spans="1:13" ht="24" x14ac:dyDescent="0.25">
      <c r="A90" s="48" t="s">
        <v>172</v>
      </c>
      <c r="B90" s="66" t="s">
        <v>170</v>
      </c>
      <c r="C90" s="49" t="s">
        <v>124</v>
      </c>
      <c r="D90" s="50" t="s">
        <v>114</v>
      </c>
      <c r="E90" s="36" t="s">
        <v>139</v>
      </c>
      <c r="F90" s="36" t="s">
        <v>117</v>
      </c>
      <c r="G90" s="50" t="s">
        <v>128</v>
      </c>
      <c r="H90" s="50" t="s">
        <v>171</v>
      </c>
      <c r="I90" s="51">
        <f>14.6+66</f>
        <v>80.599999999999994</v>
      </c>
      <c r="J90" s="47"/>
      <c r="K90" s="51">
        <f t="shared" si="0"/>
        <v>-3.3999999999999915</v>
      </c>
      <c r="L90" s="51">
        <f>67.7+9.5</f>
        <v>77.2</v>
      </c>
      <c r="M90" s="47"/>
    </row>
    <row r="91" spans="1:13" ht="48" x14ac:dyDescent="0.25">
      <c r="A91" s="53" t="s">
        <v>296</v>
      </c>
      <c r="B91" s="66">
        <v>650</v>
      </c>
      <c r="C91" s="49" t="s">
        <v>124</v>
      </c>
      <c r="D91" s="50" t="s">
        <v>114</v>
      </c>
      <c r="E91" s="36">
        <v>12</v>
      </c>
      <c r="F91" s="52">
        <v>4</v>
      </c>
      <c r="G91" s="50">
        <v>2108</v>
      </c>
      <c r="H91" s="50" t="s">
        <v>113</v>
      </c>
      <c r="I91" s="58">
        <f>I92</f>
        <v>1853.6999999999998</v>
      </c>
      <c r="J91" s="58"/>
      <c r="K91" s="58">
        <f t="shared" si="0"/>
        <v>-130.29999999999973</v>
      </c>
      <c r="L91" s="58">
        <f>L92</f>
        <v>1723.4</v>
      </c>
      <c r="M91" s="58"/>
    </row>
    <row r="92" spans="1:13" ht="36" x14ac:dyDescent="0.25">
      <c r="A92" s="53" t="s">
        <v>95</v>
      </c>
      <c r="B92" s="66">
        <v>650</v>
      </c>
      <c r="C92" s="49" t="s">
        <v>124</v>
      </c>
      <c r="D92" s="50" t="s">
        <v>114</v>
      </c>
      <c r="E92" s="36">
        <v>12</v>
      </c>
      <c r="F92" s="52">
        <v>4</v>
      </c>
      <c r="G92" s="50">
        <v>2108</v>
      </c>
      <c r="H92" s="50">
        <v>810</v>
      </c>
      <c r="I92" s="58">
        <f>2209.7-56-300</f>
        <v>1853.6999999999998</v>
      </c>
      <c r="J92" s="58"/>
      <c r="K92" s="58">
        <f t="shared" ref="K92:K113" si="1">L92-I92</f>
        <v>-130.29999999999973</v>
      </c>
      <c r="L92" s="58">
        <v>1723.4</v>
      </c>
      <c r="M92" s="58"/>
    </row>
    <row r="93" spans="1:13" ht="48" x14ac:dyDescent="0.25">
      <c r="A93" s="53" t="s">
        <v>296</v>
      </c>
      <c r="B93" s="66" t="s">
        <v>170</v>
      </c>
      <c r="C93" s="49" t="s">
        <v>124</v>
      </c>
      <c r="D93" s="50" t="s">
        <v>114</v>
      </c>
      <c r="E93" s="36" t="s">
        <v>139</v>
      </c>
      <c r="F93" s="52" t="s">
        <v>153</v>
      </c>
      <c r="G93" s="50" t="s">
        <v>120</v>
      </c>
      <c r="H93" s="50" t="s">
        <v>113</v>
      </c>
      <c r="I93" s="58">
        <f>I94</f>
        <v>280</v>
      </c>
      <c r="J93" s="58"/>
      <c r="K93" s="58">
        <f t="shared" si="1"/>
        <v>-66.199999999999989</v>
      </c>
      <c r="L93" s="58">
        <f>L94</f>
        <v>213.8</v>
      </c>
      <c r="M93" s="58"/>
    </row>
    <row r="94" spans="1:13" ht="24" x14ac:dyDescent="0.25">
      <c r="A94" s="53" t="s">
        <v>161</v>
      </c>
      <c r="B94" s="66" t="s">
        <v>170</v>
      </c>
      <c r="C94" s="49" t="s">
        <v>124</v>
      </c>
      <c r="D94" s="50" t="s">
        <v>114</v>
      </c>
      <c r="E94" s="36" t="s">
        <v>139</v>
      </c>
      <c r="F94" s="52" t="s">
        <v>153</v>
      </c>
      <c r="G94" s="50" t="s">
        <v>120</v>
      </c>
      <c r="H94" s="50" t="s">
        <v>159</v>
      </c>
      <c r="I94" s="58">
        <v>280</v>
      </c>
      <c r="J94" s="58"/>
      <c r="K94" s="58">
        <f t="shared" si="1"/>
        <v>-66.199999999999989</v>
      </c>
      <c r="L94" s="58">
        <v>213.8</v>
      </c>
      <c r="M94" s="58"/>
    </row>
    <row r="95" spans="1:13" x14ac:dyDescent="0.25">
      <c r="A95" s="43" t="s">
        <v>97</v>
      </c>
      <c r="B95" s="65">
        <v>650</v>
      </c>
      <c r="C95" s="44" t="s">
        <v>124</v>
      </c>
      <c r="D95" s="45" t="s">
        <v>119</v>
      </c>
      <c r="E95" s="46" t="s">
        <v>111</v>
      </c>
      <c r="F95" s="46">
        <v>0</v>
      </c>
      <c r="G95" s="45" t="s">
        <v>112</v>
      </c>
      <c r="H95" s="45" t="s">
        <v>113</v>
      </c>
      <c r="I95" s="47">
        <f>I96+I99+I101</f>
        <v>1493.5</v>
      </c>
      <c r="J95" s="47"/>
      <c r="K95" s="47">
        <f t="shared" si="1"/>
        <v>579.59999999999991</v>
      </c>
      <c r="L95" s="47">
        <f>L96+L99+L101</f>
        <v>2073.1</v>
      </c>
      <c r="M95" s="47"/>
    </row>
    <row r="96" spans="1:13" ht="24" x14ac:dyDescent="0.25">
      <c r="A96" s="48" t="s">
        <v>286</v>
      </c>
      <c r="B96" s="66" t="s">
        <v>170</v>
      </c>
      <c r="C96" s="49" t="s">
        <v>124</v>
      </c>
      <c r="D96" s="50" t="s">
        <v>119</v>
      </c>
      <c r="E96" s="36" t="s">
        <v>119</v>
      </c>
      <c r="F96" s="36" t="s">
        <v>117</v>
      </c>
      <c r="G96" s="50" t="s">
        <v>259</v>
      </c>
      <c r="H96" s="50" t="s">
        <v>113</v>
      </c>
      <c r="I96" s="51">
        <f>I97+I98</f>
        <v>410</v>
      </c>
      <c r="J96" s="51"/>
      <c r="K96" s="51">
        <f t="shared" si="1"/>
        <v>154.20000000000005</v>
      </c>
      <c r="L96" s="51">
        <f>L97+L98</f>
        <v>564.20000000000005</v>
      </c>
      <c r="M96" s="51"/>
    </row>
    <row r="97" spans="1:13" x14ac:dyDescent="0.25">
      <c r="A97" s="53" t="s">
        <v>167</v>
      </c>
      <c r="B97" s="66" t="s">
        <v>170</v>
      </c>
      <c r="C97" s="49" t="s">
        <v>124</v>
      </c>
      <c r="D97" s="50" t="s">
        <v>119</v>
      </c>
      <c r="E97" s="36" t="s">
        <v>119</v>
      </c>
      <c r="F97" s="36" t="s">
        <v>117</v>
      </c>
      <c r="G97" s="50" t="s">
        <v>259</v>
      </c>
      <c r="H97" s="50" t="s">
        <v>164</v>
      </c>
      <c r="I97" s="51">
        <v>392</v>
      </c>
      <c r="J97" s="51"/>
      <c r="K97" s="51">
        <f t="shared" si="1"/>
        <v>138.70000000000005</v>
      </c>
      <c r="L97" s="51">
        <v>530.70000000000005</v>
      </c>
      <c r="M97" s="51"/>
    </row>
    <row r="98" spans="1:13" ht="24" x14ac:dyDescent="0.25">
      <c r="A98" s="53" t="s">
        <v>161</v>
      </c>
      <c r="B98" s="66" t="s">
        <v>170</v>
      </c>
      <c r="C98" s="49" t="s">
        <v>124</v>
      </c>
      <c r="D98" s="50" t="s">
        <v>119</v>
      </c>
      <c r="E98" s="36" t="s">
        <v>119</v>
      </c>
      <c r="F98" s="36" t="s">
        <v>117</v>
      </c>
      <c r="G98" s="50" t="s">
        <v>259</v>
      </c>
      <c r="H98" s="50" t="s">
        <v>159</v>
      </c>
      <c r="I98" s="51">
        <v>18</v>
      </c>
      <c r="J98" s="51"/>
      <c r="K98" s="51">
        <f t="shared" si="1"/>
        <v>15.5</v>
      </c>
      <c r="L98" s="51">
        <v>33.5</v>
      </c>
      <c r="M98" s="51"/>
    </row>
    <row r="99" spans="1:13" ht="36" x14ac:dyDescent="0.25">
      <c r="A99" s="53" t="s">
        <v>297</v>
      </c>
      <c r="B99" s="66">
        <v>650</v>
      </c>
      <c r="C99" s="49" t="s">
        <v>124</v>
      </c>
      <c r="D99" s="50" t="s">
        <v>119</v>
      </c>
      <c r="E99" s="36">
        <v>18</v>
      </c>
      <c r="F99" s="36">
        <v>6</v>
      </c>
      <c r="G99" s="50">
        <v>2108</v>
      </c>
      <c r="H99" s="50" t="s">
        <v>113</v>
      </c>
      <c r="I99" s="58">
        <f>I100</f>
        <v>824</v>
      </c>
      <c r="J99" s="58"/>
      <c r="K99" s="58">
        <f t="shared" si="1"/>
        <v>190.29999999999984</v>
      </c>
      <c r="L99" s="58">
        <f>L100</f>
        <v>1014.2999999999998</v>
      </c>
      <c r="M99" s="58"/>
    </row>
    <row r="100" spans="1:13" ht="24" x14ac:dyDescent="0.25">
      <c r="A100" s="53" t="s">
        <v>161</v>
      </c>
      <c r="B100" s="66">
        <v>650</v>
      </c>
      <c r="C100" s="49" t="s">
        <v>124</v>
      </c>
      <c r="D100" s="50" t="s">
        <v>119</v>
      </c>
      <c r="E100" s="36">
        <v>18</v>
      </c>
      <c r="F100" s="36">
        <v>6</v>
      </c>
      <c r="G100" s="50">
        <v>2108</v>
      </c>
      <c r="H100" s="50" t="s">
        <v>159</v>
      </c>
      <c r="I100" s="58">
        <v>824</v>
      </c>
      <c r="J100" s="58"/>
      <c r="K100" s="58">
        <f t="shared" si="1"/>
        <v>190.29999999999984</v>
      </c>
      <c r="L100" s="58">
        <f>1036.3-5.9-6.6-9.5</f>
        <v>1014.2999999999998</v>
      </c>
      <c r="M100" s="58"/>
    </row>
    <row r="101" spans="1:13" ht="36" x14ac:dyDescent="0.25">
      <c r="A101" s="53" t="s">
        <v>298</v>
      </c>
      <c r="B101" s="66" t="s">
        <v>170</v>
      </c>
      <c r="C101" s="49" t="s">
        <v>124</v>
      </c>
      <c r="D101" s="50" t="s">
        <v>119</v>
      </c>
      <c r="E101" s="36" t="s">
        <v>263</v>
      </c>
      <c r="F101" s="36" t="s">
        <v>115</v>
      </c>
      <c r="G101" s="50" t="s">
        <v>120</v>
      </c>
      <c r="H101" s="50" t="s">
        <v>113</v>
      </c>
      <c r="I101" s="58">
        <f>I102</f>
        <v>259.5</v>
      </c>
      <c r="J101" s="58"/>
      <c r="K101" s="58">
        <f t="shared" si="1"/>
        <v>235.10000000000002</v>
      </c>
      <c r="L101" s="58">
        <f>L102</f>
        <v>494.6</v>
      </c>
      <c r="M101" s="58"/>
    </row>
    <row r="102" spans="1:13" ht="24" x14ac:dyDescent="0.25">
      <c r="A102" s="53" t="s">
        <v>161</v>
      </c>
      <c r="B102" s="66" t="s">
        <v>170</v>
      </c>
      <c r="C102" s="49" t="s">
        <v>124</v>
      </c>
      <c r="D102" s="50" t="s">
        <v>119</v>
      </c>
      <c r="E102" s="36" t="s">
        <v>263</v>
      </c>
      <c r="F102" s="36" t="s">
        <v>115</v>
      </c>
      <c r="G102" s="50" t="s">
        <v>120</v>
      </c>
      <c r="H102" s="50" t="s">
        <v>159</v>
      </c>
      <c r="I102" s="58">
        <v>259.5</v>
      </c>
      <c r="J102" s="58"/>
      <c r="K102" s="58">
        <f t="shared" si="1"/>
        <v>235.10000000000002</v>
      </c>
      <c r="L102" s="58">
        <f>194.6+300</f>
        <v>494.6</v>
      </c>
      <c r="M102" s="58"/>
    </row>
    <row r="103" spans="1:13" x14ac:dyDescent="0.25">
      <c r="A103" s="38" t="s">
        <v>101</v>
      </c>
      <c r="B103" s="64">
        <v>650</v>
      </c>
      <c r="C103" s="39">
        <v>10</v>
      </c>
      <c r="D103" s="40" t="s">
        <v>111</v>
      </c>
      <c r="E103" s="41" t="s">
        <v>111</v>
      </c>
      <c r="F103" s="41">
        <v>0</v>
      </c>
      <c r="G103" s="40" t="s">
        <v>112</v>
      </c>
      <c r="H103" s="40" t="s">
        <v>113</v>
      </c>
      <c r="I103" s="42">
        <f>I104</f>
        <v>180</v>
      </c>
      <c r="J103" s="42"/>
      <c r="K103" s="42">
        <f t="shared" si="1"/>
        <v>0</v>
      </c>
      <c r="L103" s="42">
        <f>L104</f>
        <v>180</v>
      </c>
      <c r="M103" s="42"/>
    </row>
    <row r="104" spans="1:13" x14ac:dyDescent="0.25">
      <c r="A104" s="43" t="s">
        <v>102</v>
      </c>
      <c r="B104" s="65">
        <v>650</v>
      </c>
      <c r="C104" s="44">
        <v>10</v>
      </c>
      <c r="D104" s="45" t="s">
        <v>110</v>
      </c>
      <c r="E104" s="46" t="s">
        <v>111</v>
      </c>
      <c r="F104" s="46">
        <v>0</v>
      </c>
      <c r="G104" s="45" t="s">
        <v>112</v>
      </c>
      <c r="H104" s="45" t="s">
        <v>113</v>
      </c>
      <c r="I104" s="47">
        <f>I105</f>
        <v>180</v>
      </c>
      <c r="J104" s="47"/>
      <c r="K104" s="47">
        <f t="shared" si="1"/>
        <v>0</v>
      </c>
      <c r="L104" s="47">
        <f>L105</f>
        <v>180</v>
      </c>
      <c r="M104" s="47"/>
    </row>
    <row r="105" spans="1:13" ht="60" x14ac:dyDescent="0.25">
      <c r="A105" s="53" t="s">
        <v>300</v>
      </c>
      <c r="B105" s="66">
        <v>650</v>
      </c>
      <c r="C105" s="49">
        <v>10</v>
      </c>
      <c r="D105" s="50" t="s">
        <v>110</v>
      </c>
      <c r="E105" s="36" t="s">
        <v>133</v>
      </c>
      <c r="F105" s="36" t="s">
        <v>134</v>
      </c>
      <c r="G105" s="50" t="s">
        <v>140</v>
      </c>
      <c r="H105" s="50" t="s">
        <v>113</v>
      </c>
      <c r="I105" s="51">
        <f>I106</f>
        <v>180</v>
      </c>
      <c r="J105" s="51"/>
      <c r="K105" s="51">
        <f t="shared" si="1"/>
        <v>0</v>
      </c>
      <c r="L105" s="51">
        <f>L106</f>
        <v>180</v>
      </c>
      <c r="M105" s="51"/>
    </row>
    <row r="106" spans="1:13" ht="24" x14ac:dyDescent="0.25">
      <c r="A106" s="53" t="s">
        <v>271</v>
      </c>
      <c r="B106" s="66">
        <v>650</v>
      </c>
      <c r="C106" s="49">
        <v>10</v>
      </c>
      <c r="D106" s="50" t="s">
        <v>110</v>
      </c>
      <c r="E106" s="36" t="s">
        <v>133</v>
      </c>
      <c r="F106" s="36" t="s">
        <v>134</v>
      </c>
      <c r="G106" s="50" t="s">
        <v>140</v>
      </c>
      <c r="H106" s="50" t="s">
        <v>173</v>
      </c>
      <c r="I106" s="51">
        <v>180</v>
      </c>
      <c r="J106" s="51"/>
      <c r="K106" s="51">
        <f t="shared" si="1"/>
        <v>0</v>
      </c>
      <c r="L106" s="51">
        <v>180</v>
      </c>
      <c r="M106" s="51"/>
    </row>
    <row r="107" spans="1:13" ht="36" x14ac:dyDescent="0.25">
      <c r="A107" s="38" t="s">
        <v>105</v>
      </c>
      <c r="B107" s="64">
        <v>650</v>
      </c>
      <c r="C107" s="39">
        <v>14</v>
      </c>
      <c r="D107" s="40" t="s">
        <v>111</v>
      </c>
      <c r="E107" s="41" t="s">
        <v>111</v>
      </c>
      <c r="F107" s="41">
        <v>0</v>
      </c>
      <c r="G107" s="40" t="s">
        <v>112</v>
      </c>
      <c r="H107" s="40" t="s">
        <v>113</v>
      </c>
      <c r="I107" s="42">
        <f>I108</f>
        <v>37.6</v>
      </c>
      <c r="J107" s="42"/>
      <c r="K107" s="42">
        <f t="shared" si="1"/>
        <v>0</v>
      </c>
      <c r="L107" s="42">
        <f>L108</f>
        <v>37.6</v>
      </c>
      <c r="M107" s="42"/>
    </row>
    <row r="108" spans="1:13" x14ac:dyDescent="0.25">
      <c r="A108" s="43" t="s">
        <v>106</v>
      </c>
      <c r="B108" s="65">
        <v>650</v>
      </c>
      <c r="C108" s="44" t="s">
        <v>150</v>
      </c>
      <c r="D108" s="45" t="s">
        <v>119</v>
      </c>
      <c r="E108" s="46" t="s">
        <v>111</v>
      </c>
      <c r="F108" s="46" t="s">
        <v>115</v>
      </c>
      <c r="G108" s="45" t="s">
        <v>112</v>
      </c>
      <c r="H108" s="45" t="s">
        <v>113</v>
      </c>
      <c r="I108" s="47">
        <f>I109+I111</f>
        <v>37.6</v>
      </c>
      <c r="J108" s="47"/>
      <c r="K108" s="47">
        <f t="shared" si="1"/>
        <v>0</v>
      </c>
      <c r="L108" s="47">
        <f>L109+L111</f>
        <v>37.6</v>
      </c>
      <c r="M108" s="47"/>
    </row>
    <row r="109" spans="1:13" x14ac:dyDescent="0.25">
      <c r="A109" s="48" t="s">
        <v>107</v>
      </c>
      <c r="B109" s="66">
        <v>650</v>
      </c>
      <c r="C109" s="49">
        <v>14</v>
      </c>
      <c r="D109" s="50" t="s">
        <v>119</v>
      </c>
      <c r="E109" s="36" t="s">
        <v>272</v>
      </c>
      <c r="F109" s="36" t="s">
        <v>153</v>
      </c>
      <c r="G109" s="50">
        <v>7080</v>
      </c>
      <c r="H109" s="50" t="s">
        <v>113</v>
      </c>
      <c r="I109" s="51">
        <f>I110</f>
        <v>4.4000000000000004</v>
      </c>
      <c r="J109" s="51"/>
      <c r="K109" s="58">
        <f t="shared" si="1"/>
        <v>0</v>
      </c>
      <c r="L109" s="51">
        <f>L110</f>
        <v>4.4000000000000004</v>
      </c>
      <c r="M109" s="51"/>
    </row>
    <row r="110" spans="1:13" x14ac:dyDescent="0.25">
      <c r="A110" s="48" t="s">
        <v>174</v>
      </c>
      <c r="B110" s="66">
        <v>650</v>
      </c>
      <c r="C110" s="49">
        <v>14</v>
      </c>
      <c r="D110" s="50" t="s">
        <v>119</v>
      </c>
      <c r="E110" s="36" t="s">
        <v>272</v>
      </c>
      <c r="F110" s="36" t="s">
        <v>153</v>
      </c>
      <c r="G110" s="50">
        <v>7080</v>
      </c>
      <c r="H110" s="50">
        <v>540</v>
      </c>
      <c r="I110" s="51">
        <v>4.4000000000000004</v>
      </c>
      <c r="J110" s="51"/>
      <c r="K110" s="58">
        <f t="shared" si="1"/>
        <v>0</v>
      </c>
      <c r="L110" s="51">
        <v>4.4000000000000004</v>
      </c>
      <c r="M110" s="51"/>
    </row>
    <row r="111" spans="1:13" x14ac:dyDescent="0.25">
      <c r="A111" s="48" t="s">
        <v>107</v>
      </c>
      <c r="B111" s="66">
        <v>650</v>
      </c>
      <c r="C111" s="49">
        <v>14</v>
      </c>
      <c r="D111" s="50" t="s">
        <v>119</v>
      </c>
      <c r="E111" s="36">
        <v>20</v>
      </c>
      <c r="F111" s="36">
        <v>2</v>
      </c>
      <c r="G111" s="50">
        <v>7080</v>
      </c>
      <c r="H111" s="50" t="s">
        <v>113</v>
      </c>
      <c r="I111" s="58">
        <f>I112</f>
        <v>33.200000000000003</v>
      </c>
      <c r="J111" s="58"/>
      <c r="K111" s="58">
        <f t="shared" si="1"/>
        <v>0</v>
      </c>
      <c r="L111" s="58">
        <f>L112</f>
        <v>33.200000000000003</v>
      </c>
      <c r="M111" s="58"/>
    </row>
    <row r="112" spans="1:13" x14ac:dyDescent="0.25">
      <c r="A112" s="48" t="s">
        <v>174</v>
      </c>
      <c r="B112" s="66">
        <v>650</v>
      </c>
      <c r="C112" s="49">
        <v>14</v>
      </c>
      <c r="D112" s="50" t="s">
        <v>119</v>
      </c>
      <c r="E112" s="36">
        <v>20</v>
      </c>
      <c r="F112" s="36">
        <v>2</v>
      </c>
      <c r="G112" s="50">
        <v>7080</v>
      </c>
      <c r="H112" s="50">
        <v>540</v>
      </c>
      <c r="I112" s="58">
        <v>33.200000000000003</v>
      </c>
      <c r="J112" s="58"/>
      <c r="K112" s="58">
        <f t="shared" si="1"/>
        <v>0</v>
      </c>
      <c r="L112" s="58">
        <v>33.200000000000003</v>
      </c>
      <c r="M112" s="58"/>
    </row>
    <row r="113" spans="1:13" x14ac:dyDescent="0.25">
      <c r="A113" s="43" t="s">
        <v>109</v>
      </c>
      <c r="B113" s="45"/>
      <c r="C113" s="50"/>
      <c r="D113" s="50"/>
      <c r="E113" s="50"/>
      <c r="F113" s="50"/>
      <c r="G113" s="50"/>
      <c r="H113" s="50"/>
      <c r="I113" s="47">
        <f>I10+I43+I48+I64+I76+I103+I107</f>
        <v>51994.7</v>
      </c>
      <c r="J113" s="47">
        <f>J10+J43+J48+J64+J76+J103+J107</f>
        <v>843</v>
      </c>
      <c r="K113" s="47">
        <f t="shared" si="1"/>
        <v>-1878.9999999999927</v>
      </c>
      <c r="L113" s="47">
        <f>L10+L43+L48+L64+L76+L103+L107</f>
        <v>50115.700000000004</v>
      </c>
      <c r="M113" s="47">
        <f>M10+M43+M48+M64+M76+M103+M107</f>
        <v>843</v>
      </c>
    </row>
    <row r="114" spans="1:13" x14ac:dyDescent="0.25">
      <c r="K114" s="17"/>
      <c r="L114" s="17"/>
    </row>
    <row r="115" spans="1:13" x14ac:dyDescent="0.25">
      <c r="L115" s="17"/>
    </row>
    <row r="116" spans="1:13" x14ac:dyDescent="0.25">
      <c r="L116" s="17"/>
    </row>
  </sheetData>
  <mergeCells count="13">
    <mergeCell ref="K6:K7"/>
    <mergeCell ref="L6:L7"/>
    <mergeCell ref="A3:M3"/>
    <mergeCell ref="A5:M5"/>
    <mergeCell ref="L1:M1"/>
    <mergeCell ref="F1:I1"/>
    <mergeCell ref="A6:A7"/>
    <mergeCell ref="C6:C7"/>
    <mergeCell ref="D6:D7"/>
    <mergeCell ref="E6:G6"/>
    <mergeCell ref="H6:H7"/>
    <mergeCell ref="I6:I7"/>
    <mergeCell ref="K2:M2"/>
  </mergeCells>
  <pageMargins left="0.7" right="0.7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22" workbookViewId="0">
      <selection activeCell="E26" sqref="E26"/>
    </sheetView>
  </sheetViews>
  <sheetFormatPr defaultRowHeight="15" x14ac:dyDescent="0.25"/>
  <cols>
    <col min="1" max="1" width="7" customWidth="1"/>
    <col min="2" max="2" width="67.140625" customWidth="1"/>
    <col min="3" max="3" width="16.42578125" customWidth="1"/>
    <col min="5" max="5" width="18.7109375" customWidth="1"/>
  </cols>
  <sheetData>
    <row r="1" spans="1:5" x14ac:dyDescent="0.25">
      <c r="C1" s="8"/>
      <c r="E1" s="16" t="s">
        <v>250</v>
      </c>
    </row>
    <row r="2" spans="1:5" ht="107.25" customHeight="1" x14ac:dyDescent="0.25">
      <c r="A2" s="13"/>
      <c r="E2" s="19" t="s">
        <v>281</v>
      </c>
    </row>
    <row r="3" spans="1:5" ht="39.75" customHeight="1" x14ac:dyDescent="0.25">
      <c r="A3" s="97" t="s">
        <v>216</v>
      </c>
      <c r="B3" s="93"/>
      <c r="C3" s="93"/>
      <c r="D3" s="87"/>
      <c r="E3" s="87"/>
    </row>
    <row r="4" spans="1:5" ht="18.75" x14ac:dyDescent="0.25">
      <c r="A4" s="13" t="s">
        <v>38</v>
      </c>
    </row>
    <row r="5" spans="1:5" x14ac:dyDescent="0.25">
      <c r="A5" s="81" t="s">
        <v>0</v>
      </c>
      <c r="B5" s="89"/>
      <c r="C5" s="89"/>
      <c r="D5" s="89"/>
      <c r="E5" s="89"/>
    </row>
    <row r="6" spans="1:5" ht="47.25" x14ac:dyDescent="0.25">
      <c r="A6" s="68" t="s">
        <v>177</v>
      </c>
      <c r="B6" s="68" t="s">
        <v>178</v>
      </c>
      <c r="C6" s="68" t="s">
        <v>236</v>
      </c>
      <c r="D6" s="68" t="s">
        <v>237</v>
      </c>
      <c r="E6" s="68" t="s">
        <v>238</v>
      </c>
    </row>
    <row r="7" spans="1:5" ht="15.75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</row>
    <row r="8" spans="1:5" ht="15.75" x14ac:dyDescent="0.25">
      <c r="A8" s="69">
        <v>1</v>
      </c>
      <c r="B8" s="70" t="s">
        <v>179</v>
      </c>
      <c r="C8" s="71">
        <v>0</v>
      </c>
      <c r="D8" s="71">
        <f>E8-C8</f>
        <v>0</v>
      </c>
      <c r="E8" s="71">
        <v>0</v>
      </c>
    </row>
    <row r="9" spans="1:5" ht="31.5" x14ac:dyDescent="0.25">
      <c r="A9" s="69">
        <v>2</v>
      </c>
      <c r="B9" s="72" t="s">
        <v>180</v>
      </c>
      <c r="C9" s="71">
        <v>0</v>
      </c>
      <c r="D9" s="71">
        <f t="shared" ref="D9:D31" si="0">E9-C9</f>
        <v>0</v>
      </c>
      <c r="E9" s="71">
        <v>0</v>
      </c>
    </row>
    <row r="10" spans="1:5" ht="110.25" x14ac:dyDescent="0.25">
      <c r="A10" s="69" t="s">
        <v>181</v>
      </c>
      <c r="B10" s="72" t="s">
        <v>182</v>
      </c>
      <c r="C10" s="71">
        <v>0</v>
      </c>
      <c r="D10" s="71">
        <f t="shared" si="0"/>
        <v>0</v>
      </c>
      <c r="E10" s="71">
        <v>0</v>
      </c>
    </row>
    <row r="11" spans="1:5" ht="47.25" x14ac:dyDescent="0.25">
      <c r="A11" s="69" t="s">
        <v>183</v>
      </c>
      <c r="B11" s="72" t="s">
        <v>184</v>
      </c>
      <c r="C11" s="71">
        <v>0</v>
      </c>
      <c r="D11" s="71">
        <f t="shared" si="0"/>
        <v>0</v>
      </c>
      <c r="E11" s="71">
        <v>0</v>
      </c>
    </row>
    <row r="12" spans="1:5" ht="110.25" x14ac:dyDescent="0.25">
      <c r="A12" s="69" t="s">
        <v>185</v>
      </c>
      <c r="B12" s="72" t="s">
        <v>186</v>
      </c>
      <c r="C12" s="71">
        <f>10-10</f>
        <v>0</v>
      </c>
      <c r="D12" s="71">
        <f t="shared" si="0"/>
        <v>0</v>
      </c>
      <c r="E12" s="71">
        <f>10-10</f>
        <v>0</v>
      </c>
    </row>
    <row r="13" spans="1:5" ht="47.25" x14ac:dyDescent="0.25">
      <c r="A13" s="69" t="s">
        <v>187</v>
      </c>
      <c r="B13" s="72" t="s">
        <v>188</v>
      </c>
      <c r="C13" s="71">
        <v>0</v>
      </c>
      <c r="D13" s="71">
        <f t="shared" si="0"/>
        <v>0</v>
      </c>
      <c r="E13" s="71">
        <v>0</v>
      </c>
    </row>
    <row r="14" spans="1:5" ht="31.5" x14ac:dyDescent="0.25">
      <c r="A14" s="69" t="s">
        <v>189</v>
      </c>
      <c r="B14" s="72" t="s">
        <v>190</v>
      </c>
      <c r="C14" s="71">
        <v>0</v>
      </c>
      <c r="D14" s="71">
        <f t="shared" si="0"/>
        <v>0</v>
      </c>
      <c r="E14" s="71">
        <v>0</v>
      </c>
    </row>
    <row r="15" spans="1:5" ht="47.25" x14ac:dyDescent="0.25">
      <c r="A15" s="69" t="s">
        <v>191</v>
      </c>
      <c r="B15" s="72" t="s">
        <v>192</v>
      </c>
      <c r="C15" s="71">
        <v>0</v>
      </c>
      <c r="D15" s="71">
        <f t="shared" si="0"/>
        <v>0</v>
      </c>
      <c r="E15" s="71">
        <v>0</v>
      </c>
    </row>
    <row r="16" spans="1:5" ht="47.25" x14ac:dyDescent="0.25">
      <c r="A16" s="69" t="s">
        <v>193</v>
      </c>
      <c r="B16" s="72" t="s">
        <v>194</v>
      </c>
      <c r="C16" s="71">
        <v>0</v>
      </c>
      <c r="D16" s="71">
        <f t="shared" si="0"/>
        <v>0</v>
      </c>
      <c r="E16" s="71">
        <v>0</v>
      </c>
    </row>
    <row r="17" spans="1:5" ht="47.25" x14ac:dyDescent="0.25">
      <c r="A17" s="69" t="s">
        <v>195</v>
      </c>
      <c r="B17" s="72" t="s">
        <v>196</v>
      </c>
      <c r="C17" s="71">
        <v>0</v>
      </c>
      <c r="D17" s="71">
        <f t="shared" si="0"/>
        <v>0</v>
      </c>
      <c r="E17" s="71">
        <v>0</v>
      </c>
    </row>
    <row r="18" spans="1:5" ht="63" x14ac:dyDescent="0.25">
      <c r="A18" s="69" t="s">
        <v>264</v>
      </c>
      <c r="B18" s="72" t="s">
        <v>266</v>
      </c>
      <c r="C18" s="71">
        <v>0</v>
      </c>
      <c r="D18" s="71">
        <f t="shared" si="0"/>
        <v>0</v>
      </c>
      <c r="E18" s="71">
        <v>0</v>
      </c>
    </row>
    <row r="19" spans="1:5" ht="63" x14ac:dyDescent="0.25">
      <c r="A19" s="73" t="s">
        <v>265</v>
      </c>
      <c r="B19" s="72" t="s">
        <v>267</v>
      </c>
      <c r="C19" s="71">
        <v>3398.9</v>
      </c>
      <c r="D19" s="71">
        <f t="shared" si="0"/>
        <v>-181.40000000000009</v>
      </c>
      <c r="E19" s="71">
        <v>3217.5</v>
      </c>
    </row>
    <row r="20" spans="1:5" ht="15.75" x14ac:dyDescent="0.25">
      <c r="A20" s="95" t="s">
        <v>197</v>
      </c>
      <c r="B20" s="95"/>
      <c r="C20" s="71">
        <f>SUM(C8:C19)</f>
        <v>3398.9</v>
      </c>
      <c r="D20" s="71">
        <f t="shared" si="0"/>
        <v>-181.40000000000009</v>
      </c>
      <c r="E20" s="71">
        <f>SUM(E8:E19)</f>
        <v>3217.5</v>
      </c>
    </row>
    <row r="21" spans="1:5" ht="15.75" x14ac:dyDescent="0.25">
      <c r="A21" s="69">
        <v>1</v>
      </c>
      <c r="B21" s="70" t="s">
        <v>198</v>
      </c>
      <c r="C21" s="71">
        <v>0</v>
      </c>
      <c r="D21" s="71">
        <f t="shared" si="0"/>
        <v>0</v>
      </c>
      <c r="E21" s="71">
        <v>0</v>
      </c>
    </row>
    <row r="22" spans="1:5" ht="110.25" x14ac:dyDescent="0.25">
      <c r="A22" s="69" t="s">
        <v>199</v>
      </c>
      <c r="B22" s="72" t="s">
        <v>200</v>
      </c>
      <c r="C22" s="71">
        <v>0</v>
      </c>
      <c r="D22" s="71">
        <f t="shared" si="0"/>
        <v>0</v>
      </c>
      <c r="E22" s="71">
        <v>0</v>
      </c>
    </row>
    <row r="23" spans="1:5" ht="47.25" x14ac:dyDescent="0.25">
      <c r="A23" s="69" t="s">
        <v>201</v>
      </c>
      <c r="B23" s="72" t="s">
        <v>202</v>
      </c>
      <c r="C23" s="71">
        <v>0</v>
      </c>
      <c r="D23" s="71">
        <f t="shared" si="0"/>
        <v>0</v>
      </c>
      <c r="E23" s="71">
        <v>0</v>
      </c>
    </row>
    <row r="24" spans="1:5" ht="47.25" x14ac:dyDescent="0.25">
      <c r="A24" s="69" t="s">
        <v>203</v>
      </c>
      <c r="B24" s="72" t="s">
        <v>204</v>
      </c>
      <c r="C24" s="71">
        <v>0</v>
      </c>
      <c r="D24" s="71">
        <f t="shared" si="0"/>
        <v>0</v>
      </c>
      <c r="E24" s="71">
        <v>0</v>
      </c>
    </row>
    <row r="25" spans="1:5" ht="31.5" x14ac:dyDescent="0.25">
      <c r="A25" s="69" t="s">
        <v>205</v>
      </c>
      <c r="B25" s="72" t="s">
        <v>206</v>
      </c>
      <c r="C25" s="71">
        <v>3398.9</v>
      </c>
      <c r="D25" s="71">
        <f t="shared" si="0"/>
        <v>-181.40000000000009</v>
      </c>
      <c r="E25" s="71">
        <v>3217.5</v>
      </c>
    </row>
    <row r="26" spans="1:5" ht="63" x14ac:dyDescent="0.25">
      <c r="A26" s="69" t="s">
        <v>207</v>
      </c>
      <c r="B26" s="74" t="s">
        <v>208</v>
      </c>
      <c r="C26" s="71">
        <v>0</v>
      </c>
      <c r="D26" s="71">
        <f t="shared" si="0"/>
        <v>0</v>
      </c>
      <c r="E26" s="71">
        <v>0</v>
      </c>
    </row>
    <row r="27" spans="1:5" ht="126" x14ac:dyDescent="0.25">
      <c r="A27" s="69" t="s">
        <v>209</v>
      </c>
      <c r="B27" s="74" t="s">
        <v>210</v>
      </c>
      <c r="C27" s="71">
        <v>0</v>
      </c>
      <c r="D27" s="71">
        <f t="shared" si="0"/>
        <v>0</v>
      </c>
      <c r="E27" s="71">
        <v>0</v>
      </c>
    </row>
    <row r="28" spans="1:5" ht="31.5" x14ac:dyDescent="0.25">
      <c r="A28" s="69" t="s">
        <v>211</v>
      </c>
      <c r="B28" s="74" t="s">
        <v>212</v>
      </c>
      <c r="C28" s="71">
        <v>0</v>
      </c>
      <c r="D28" s="71">
        <f t="shared" si="0"/>
        <v>0</v>
      </c>
      <c r="E28" s="71">
        <v>0</v>
      </c>
    </row>
    <row r="29" spans="1:5" ht="78.75" x14ac:dyDescent="0.25">
      <c r="A29" s="69" t="s">
        <v>213</v>
      </c>
      <c r="B29" s="74" t="s">
        <v>214</v>
      </c>
      <c r="C29" s="71">
        <v>0</v>
      </c>
      <c r="D29" s="71">
        <f t="shared" si="0"/>
        <v>0</v>
      </c>
      <c r="E29" s="71">
        <v>0</v>
      </c>
    </row>
    <row r="30" spans="1:5" ht="47.25" x14ac:dyDescent="0.25">
      <c r="A30" s="69" t="s">
        <v>268</v>
      </c>
      <c r="B30" s="74" t="s">
        <v>269</v>
      </c>
      <c r="C30" s="71">
        <v>0</v>
      </c>
      <c r="D30" s="71">
        <f t="shared" si="0"/>
        <v>0</v>
      </c>
      <c r="E30" s="71">
        <v>0</v>
      </c>
    </row>
    <row r="31" spans="1:5" ht="15.75" x14ac:dyDescent="0.25">
      <c r="A31" s="96" t="s">
        <v>215</v>
      </c>
      <c r="B31" s="96"/>
      <c r="C31" s="75">
        <f>SUM(C21:C30)</f>
        <v>3398.9</v>
      </c>
      <c r="D31" s="75">
        <f t="shared" si="0"/>
        <v>-181.40000000000009</v>
      </c>
      <c r="E31" s="75">
        <f>SUM(E21:E30)</f>
        <v>3217.5</v>
      </c>
    </row>
    <row r="32" spans="1:5" ht="18.75" x14ac:dyDescent="0.25">
      <c r="A32" s="13"/>
    </row>
    <row r="33" spans="1:1" x14ac:dyDescent="0.25">
      <c r="A33" s="14"/>
    </row>
    <row r="34" spans="1:1" ht="15.75" x14ac:dyDescent="0.25">
      <c r="A34" s="7" t="s">
        <v>38</v>
      </c>
    </row>
  </sheetData>
  <mergeCells count="4">
    <mergeCell ref="A20:B20"/>
    <mergeCell ref="A31:B31"/>
    <mergeCell ref="A3:E3"/>
    <mergeCell ref="A5:E5"/>
  </mergeCells>
  <pageMargins left="0.7" right="0.7" top="0.75" bottom="0.75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7" workbookViewId="0">
      <selection activeCell="E17" sqref="E17"/>
    </sheetView>
  </sheetViews>
  <sheetFormatPr defaultRowHeight="15" x14ac:dyDescent="0.25"/>
  <cols>
    <col min="1" max="1" width="24" customWidth="1"/>
    <col min="2" max="2" width="36.7109375" customWidth="1"/>
    <col min="3" max="3" width="14.140625" customWidth="1"/>
    <col min="5" max="5" width="14.28515625" customWidth="1"/>
  </cols>
  <sheetData>
    <row r="1" spans="1:5" x14ac:dyDescent="0.25">
      <c r="A1" s="2"/>
      <c r="B1" s="2"/>
      <c r="C1" s="2"/>
      <c r="E1" s="2" t="s">
        <v>283</v>
      </c>
    </row>
    <row r="2" spans="1:5" ht="114.75" x14ac:dyDescent="0.25">
      <c r="A2" s="2"/>
      <c r="B2" s="2"/>
      <c r="C2" s="2"/>
      <c r="E2" s="2" t="s">
        <v>282</v>
      </c>
    </row>
    <row r="3" spans="1:5" ht="30" customHeight="1" x14ac:dyDescent="0.25">
      <c r="A3" s="79" t="s">
        <v>313</v>
      </c>
      <c r="B3" s="79"/>
      <c r="C3" s="79"/>
      <c r="D3" s="87"/>
      <c r="E3" s="87"/>
    </row>
    <row r="4" spans="1:5" x14ac:dyDescent="0.25">
      <c r="A4" s="1"/>
    </row>
    <row r="5" spans="1:5" x14ac:dyDescent="0.25">
      <c r="A5" s="81" t="s">
        <v>0</v>
      </c>
      <c r="B5" s="81"/>
      <c r="C5" s="81"/>
      <c r="D5" s="89"/>
      <c r="E5" s="89"/>
    </row>
    <row r="6" spans="1:5" ht="23.25" customHeight="1" x14ac:dyDescent="0.25">
      <c r="A6" s="78" t="s">
        <v>1</v>
      </c>
      <c r="B6" s="78" t="s">
        <v>2</v>
      </c>
      <c r="C6" s="78" t="s">
        <v>236</v>
      </c>
      <c r="D6" s="78" t="s">
        <v>237</v>
      </c>
      <c r="E6" s="78" t="s">
        <v>238</v>
      </c>
    </row>
    <row r="7" spans="1:5" x14ac:dyDescent="0.25">
      <c r="A7" s="78"/>
      <c r="B7" s="78"/>
      <c r="C7" s="78"/>
      <c r="D7" s="78"/>
      <c r="E7" s="78"/>
    </row>
    <row r="8" spans="1:5" x14ac:dyDescent="0.25">
      <c r="A8" s="24">
        <v>1</v>
      </c>
      <c r="B8" s="24">
        <v>2</v>
      </c>
      <c r="C8" s="24">
        <v>3</v>
      </c>
      <c r="D8" s="24">
        <v>3</v>
      </c>
      <c r="E8" s="24">
        <v>3</v>
      </c>
    </row>
    <row r="9" spans="1:5" ht="25.5" x14ac:dyDescent="0.25">
      <c r="A9" s="25" t="s">
        <v>29</v>
      </c>
      <c r="B9" s="25" t="s">
        <v>224</v>
      </c>
      <c r="C9" s="26">
        <f>C10</f>
        <v>36919.800000000003</v>
      </c>
      <c r="D9" s="26">
        <f t="shared" ref="D9:D18" si="0">E9-C9</f>
        <v>0</v>
      </c>
      <c r="E9" s="26">
        <f>E10</f>
        <v>36919.800000000003</v>
      </c>
    </row>
    <row r="10" spans="1:5" ht="25.5" x14ac:dyDescent="0.25">
      <c r="A10" s="27" t="s">
        <v>30</v>
      </c>
      <c r="B10" s="27" t="s">
        <v>225</v>
      </c>
      <c r="C10" s="28">
        <v>36919.800000000003</v>
      </c>
      <c r="D10" s="28">
        <f t="shared" si="0"/>
        <v>0</v>
      </c>
      <c r="E10" s="28">
        <v>36919.800000000003</v>
      </c>
    </row>
    <row r="11" spans="1:5" ht="38.25" x14ac:dyDescent="0.25">
      <c r="A11" s="25" t="s">
        <v>31</v>
      </c>
      <c r="B11" s="25" t="s">
        <v>226</v>
      </c>
      <c r="C11" s="26">
        <f>C12+C13</f>
        <v>843</v>
      </c>
      <c r="D11" s="26">
        <f t="shared" si="0"/>
        <v>0</v>
      </c>
      <c r="E11" s="26">
        <f>E12+E13</f>
        <v>843</v>
      </c>
    </row>
    <row r="12" spans="1:5" ht="38.25" x14ac:dyDescent="0.25">
      <c r="A12" s="27" t="s">
        <v>32</v>
      </c>
      <c r="B12" s="23" t="s">
        <v>304</v>
      </c>
      <c r="C12" s="28">
        <v>102</v>
      </c>
      <c r="D12" s="28">
        <f t="shared" si="0"/>
        <v>0</v>
      </c>
      <c r="E12" s="28">
        <v>102</v>
      </c>
    </row>
    <row r="13" spans="1:5" ht="51" x14ac:dyDescent="0.25">
      <c r="A13" s="27" t="s">
        <v>33</v>
      </c>
      <c r="B13" s="23" t="s">
        <v>305</v>
      </c>
      <c r="C13" s="28">
        <f>718.2+22.8</f>
        <v>741</v>
      </c>
      <c r="D13" s="28">
        <f t="shared" si="0"/>
        <v>0</v>
      </c>
      <c r="E13" s="28">
        <f>718.2+22.8</f>
        <v>741</v>
      </c>
    </row>
    <row r="14" spans="1:5" x14ac:dyDescent="0.25">
      <c r="A14" s="25" t="s">
        <v>34</v>
      </c>
      <c r="B14" s="25" t="s">
        <v>174</v>
      </c>
      <c r="C14" s="26">
        <f>C16+C15</f>
        <v>5431.3</v>
      </c>
      <c r="D14" s="26">
        <f t="shared" si="0"/>
        <v>-685.60000000000036</v>
      </c>
      <c r="E14" s="26">
        <f>E16+E15</f>
        <v>4745.7</v>
      </c>
    </row>
    <row r="15" spans="1:5" ht="51" x14ac:dyDescent="0.25">
      <c r="A15" s="32" t="s">
        <v>253</v>
      </c>
      <c r="B15" s="32" t="s">
        <v>306</v>
      </c>
      <c r="C15" s="28">
        <v>410</v>
      </c>
      <c r="D15" s="28">
        <f t="shared" si="0"/>
        <v>791.5</v>
      </c>
      <c r="E15" s="28">
        <v>1201.5</v>
      </c>
    </row>
    <row r="16" spans="1:5" ht="38.25" x14ac:dyDescent="0.25">
      <c r="A16" s="27" t="s">
        <v>35</v>
      </c>
      <c r="B16" s="27" t="s">
        <v>301</v>
      </c>
      <c r="C16" s="28">
        <v>5021.3</v>
      </c>
      <c r="D16" s="28">
        <f t="shared" si="0"/>
        <v>-1477.1000000000004</v>
      </c>
      <c r="E16" s="28">
        <f>3542.2+11.5-9.5</f>
        <v>3544.2</v>
      </c>
    </row>
    <row r="17" spans="1:5" ht="25.5" x14ac:dyDescent="0.25">
      <c r="A17" s="30" t="s">
        <v>254</v>
      </c>
      <c r="B17" s="30" t="s">
        <v>255</v>
      </c>
      <c r="C17" s="33">
        <f>C18</f>
        <v>194.5</v>
      </c>
      <c r="D17" s="33">
        <f t="shared" si="0"/>
        <v>300</v>
      </c>
      <c r="E17" s="33">
        <f>E18</f>
        <v>494.5</v>
      </c>
    </row>
    <row r="18" spans="1:5" ht="25.5" x14ac:dyDescent="0.25">
      <c r="A18" s="32" t="s">
        <v>256</v>
      </c>
      <c r="B18" s="32" t="s">
        <v>257</v>
      </c>
      <c r="C18" s="34">
        <v>194.5</v>
      </c>
      <c r="D18" s="34">
        <f t="shared" si="0"/>
        <v>300</v>
      </c>
      <c r="E18" s="34">
        <f>194.5+300</f>
        <v>494.5</v>
      </c>
    </row>
    <row r="19" spans="1:5" x14ac:dyDescent="0.25">
      <c r="A19" s="35"/>
      <c r="B19" s="25" t="s">
        <v>231</v>
      </c>
      <c r="C19" s="26">
        <f>C9+C11+C14+C17</f>
        <v>43388.600000000006</v>
      </c>
      <c r="D19" s="26">
        <f t="shared" ref="D19" si="1">E19-C19</f>
        <v>-385.60000000000582</v>
      </c>
      <c r="E19" s="26">
        <f>E9+E11+E14+E17</f>
        <v>43003</v>
      </c>
    </row>
  </sheetData>
  <mergeCells count="7">
    <mergeCell ref="D6:D7"/>
    <mergeCell ref="E6:E7"/>
    <mergeCell ref="A3:E3"/>
    <mergeCell ref="A5:E5"/>
    <mergeCell ref="A6:A7"/>
    <mergeCell ref="B6:B7"/>
    <mergeCell ref="C6:C7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2015-12-22T06:54:48Z</cp:lastPrinted>
  <dcterms:created xsi:type="dcterms:W3CDTF">2014-11-05T03:19:02Z</dcterms:created>
  <dcterms:modified xsi:type="dcterms:W3CDTF">2016-01-25T06:58:25Z</dcterms:modified>
</cp:coreProperties>
</file>